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8800" windowHeight="12330" activeTab="3"/>
  </bookViews>
  <sheets>
    <sheet name="Cover" sheetId="1" r:id="rId1"/>
    <sheet name="fisik" sheetId="2" r:id="rId2"/>
    <sheet name="keu" sheetId="3" r:id="rId3"/>
    <sheet name="lr fisikkeu2023" sheetId="4" r:id="rId4"/>
    <sheet name="Kertas Kerja Bantu" sheetId="5" r:id="rId5"/>
    <sheet name="BERKALI KALI" sheetId="6" r:id="rId6"/>
    <sheet name="RUTIN" sheetId="7" r:id="rId7"/>
  </sheets>
  <definedNames>
    <definedName name="_xlnm.Print_Area" localSheetId="3">'lr fisikkeu2023'!$A$887:$L$973</definedName>
    <definedName name="_xlnm.Print_Titles" localSheetId="3">'lr fisikkeu2023'!$892:$896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qrbHrLuBoFdXlXwd5/3VyX65NPzUwLA413olutfJM04="/>
    </ext>
  </extLst>
</workbook>
</file>

<file path=xl/calcChain.xml><?xml version="1.0" encoding="utf-8"?>
<calcChain xmlns="http://schemas.openxmlformats.org/spreadsheetml/2006/main">
  <c r="Q935" i="4" l="1"/>
  <c r="Q961" i="4"/>
  <c r="Q959" i="4"/>
  <c r="Q957" i="4"/>
  <c r="Q955" i="4"/>
  <c r="Q953" i="4"/>
  <c r="Q951" i="4"/>
  <c r="Q949" i="4"/>
  <c r="Q947" i="4"/>
  <c r="Q945" i="4"/>
  <c r="Q943" i="4"/>
  <c r="Q941" i="4"/>
  <c r="Q939" i="4"/>
  <c r="Q937" i="4"/>
  <c r="Q931" i="4"/>
  <c r="Q933" i="4"/>
  <c r="Q929" i="4"/>
  <c r="Q927" i="4"/>
  <c r="Q925" i="4"/>
  <c r="Q923" i="4"/>
  <c r="Q921" i="4"/>
  <c r="Q919" i="4"/>
  <c r="Q917" i="4"/>
  <c r="Q915" i="4"/>
  <c r="Q913" i="4"/>
  <c r="Q911" i="4"/>
  <c r="Q909" i="4"/>
  <c r="Q907" i="4"/>
  <c r="Q905" i="4"/>
  <c r="Q903" i="4"/>
  <c r="Q901" i="4"/>
  <c r="Q899" i="4"/>
  <c r="Q897" i="4"/>
  <c r="F221" i="5"/>
  <c r="F506" i="5"/>
  <c r="F518" i="5"/>
  <c r="C9" i="7" l="1"/>
  <c r="O3" i="7" l="1"/>
  <c r="C4" i="7"/>
  <c r="D4" i="7" s="1"/>
  <c r="E4" i="7" s="1"/>
  <c r="F4" i="7" s="1"/>
  <c r="G4" i="7" s="1"/>
  <c r="H4" i="7" s="1"/>
  <c r="I4" i="7" s="1"/>
  <c r="J4" i="7" s="1"/>
  <c r="K4" i="7" s="1"/>
  <c r="L4" i="7" s="1"/>
  <c r="M4" i="7" s="1"/>
  <c r="N4" i="7" s="1"/>
  <c r="E569" i="6"/>
  <c r="G569" i="6" s="1"/>
  <c r="E565" i="6"/>
  <c r="G565" i="6" s="1"/>
  <c r="E561" i="6"/>
  <c r="G561" i="6" s="1"/>
  <c r="E557" i="6"/>
  <c r="G557" i="6" s="1"/>
  <c r="E553" i="6"/>
  <c r="G553" i="6" s="1"/>
  <c r="E549" i="6"/>
  <c r="G549" i="6" s="1"/>
  <c r="E545" i="6"/>
  <c r="G545" i="6" s="1"/>
  <c r="E541" i="6"/>
  <c r="G541" i="6" s="1"/>
  <c r="E537" i="6"/>
  <c r="G537" i="6" s="1"/>
  <c r="E528" i="6"/>
  <c r="G528" i="6" s="1"/>
  <c r="E524" i="6"/>
  <c r="G524" i="6" s="1"/>
  <c r="H870" i="4" s="1"/>
  <c r="E520" i="6"/>
  <c r="G520" i="6" s="1"/>
  <c r="E513" i="6"/>
  <c r="G513" i="6" s="1"/>
  <c r="H851" i="4" s="1"/>
  <c r="E509" i="6"/>
  <c r="G509" i="6" s="1"/>
  <c r="E505" i="6"/>
  <c r="G505" i="6" s="1"/>
  <c r="E498" i="6"/>
  <c r="G498" i="6" s="1"/>
  <c r="H828" i="4" s="1"/>
  <c r="E494" i="6"/>
  <c r="G494" i="6" s="1"/>
  <c r="E490" i="6"/>
  <c r="G490" i="6" s="1"/>
  <c r="E480" i="6"/>
  <c r="G480" i="6" s="1"/>
  <c r="H782" i="4" s="1"/>
  <c r="E476" i="6"/>
  <c r="G476" i="6" s="1"/>
  <c r="E472" i="6"/>
  <c r="G472" i="6" s="1"/>
  <c r="E468" i="6"/>
  <c r="G468" i="6" s="1"/>
  <c r="H779" i="4" s="1"/>
  <c r="E462" i="6"/>
  <c r="G462" i="6" s="1"/>
  <c r="H804" i="4" s="1"/>
  <c r="E458" i="6"/>
  <c r="G458" i="6" s="1"/>
  <c r="H803" i="4" s="1"/>
  <c r="E454" i="6"/>
  <c r="G454" i="6" s="1"/>
  <c r="H801" i="4" s="1"/>
  <c r="E448" i="6"/>
  <c r="G448" i="6" s="1"/>
  <c r="H759" i="4" s="1"/>
  <c r="E444" i="6"/>
  <c r="G444" i="6" s="1"/>
  <c r="H758" i="4" s="1"/>
  <c r="E440" i="6"/>
  <c r="G440" i="6" s="1"/>
  <c r="E436" i="6"/>
  <c r="G436" i="6" s="1"/>
  <c r="H755" i="4" s="1"/>
  <c r="E430" i="6"/>
  <c r="G430" i="6" s="1"/>
  <c r="E426" i="6"/>
  <c r="G426" i="6" s="1"/>
  <c r="E422" i="6"/>
  <c r="G422" i="6" s="1"/>
  <c r="E418" i="6"/>
  <c r="G418" i="6" s="1"/>
  <c r="E414" i="6"/>
  <c r="G414" i="6" s="1"/>
  <c r="H701" i="4" s="1"/>
  <c r="E410" i="6"/>
  <c r="G410" i="6" s="1"/>
  <c r="H700" i="4" s="1"/>
  <c r="E406" i="6"/>
  <c r="G406" i="6" s="1"/>
  <c r="E402" i="6"/>
  <c r="G402" i="6" s="1"/>
  <c r="E398" i="6"/>
  <c r="G398" i="6" s="1"/>
  <c r="H697" i="4" s="1"/>
  <c r="E394" i="6"/>
  <c r="G394" i="6" s="1"/>
  <c r="H696" i="4" s="1"/>
  <c r="E384" i="6"/>
  <c r="G384" i="6" s="1"/>
  <c r="H672" i="4" s="1"/>
  <c r="E380" i="6"/>
  <c r="G380" i="6" s="1"/>
  <c r="E376" i="6"/>
  <c r="G376" i="6" s="1"/>
  <c r="E371" i="6"/>
  <c r="G371" i="6" s="1"/>
  <c r="E366" i="6"/>
  <c r="G366" i="6" s="1"/>
  <c r="H668" i="4" s="1"/>
  <c r="E359" i="6"/>
  <c r="G359" i="6" s="1"/>
  <c r="H643" i="4" s="1"/>
  <c r="E354" i="6"/>
  <c r="G354" i="6" s="1"/>
  <c r="H642" i="4" s="1"/>
  <c r="E349" i="6"/>
  <c r="G349" i="6" s="1"/>
  <c r="E344" i="6"/>
  <c r="G344" i="6" s="1"/>
  <c r="E339" i="6"/>
  <c r="G339" i="6" s="1"/>
  <c r="E334" i="6"/>
  <c r="G334" i="6" s="1"/>
  <c r="E329" i="6"/>
  <c r="G329" i="6" s="1"/>
  <c r="H610" i="4" s="1"/>
  <c r="E324" i="6"/>
  <c r="G324" i="6" s="1"/>
  <c r="H609" i="4" s="1"/>
  <c r="E319" i="6"/>
  <c r="G319" i="6" s="1"/>
  <c r="H608" i="4" s="1"/>
  <c r="E313" i="6"/>
  <c r="G313" i="6" s="1"/>
  <c r="H586" i="4" s="1"/>
  <c r="E308" i="6"/>
  <c r="G308" i="6" s="1"/>
  <c r="E303" i="6"/>
  <c r="G303" i="6" s="1"/>
  <c r="E298" i="6"/>
  <c r="G298" i="6" s="1"/>
  <c r="E293" i="6"/>
  <c r="G293" i="6" s="1"/>
  <c r="H530" i="4" s="1"/>
  <c r="E288" i="6"/>
  <c r="G288" i="6" s="1"/>
  <c r="H529" i="4" s="1"/>
  <c r="E283" i="6"/>
  <c r="G283" i="6" s="1"/>
  <c r="H507" i="4" s="1"/>
  <c r="E278" i="6"/>
  <c r="G278" i="6" s="1"/>
  <c r="E274" i="6"/>
  <c r="G274" i="6" s="1"/>
  <c r="E270" i="6"/>
  <c r="G270" i="6" s="1"/>
  <c r="E266" i="6"/>
  <c r="G266" i="6" s="1"/>
  <c r="E260" i="6"/>
  <c r="G260" i="6" s="1"/>
  <c r="E255" i="6"/>
  <c r="G255" i="6" s="1"/>
  <c r="E249" i="6"/>
  <c r="G249" i="6" s="1"/>
  <c r="E244" i="6"/>
  <c r="G244" i="6" s="1"/>
  <c r="E239" i="6"/>
  <c r="G239" i="6" s="1"/>
  <c r="H435" i="4" s="1"/>
  <c r="E234" i="6"/>
  <c r="G234" i="6" s="1"/>
  <c r="H434" i="4" s="1"/>
  <c r="E229" i="6"/>
  <c r="G229" i="6" s="1"/>
  <c r="E224" i="6"/>
  <c r="G224" i="6" s="1"/>
  <c r="H410" i="4" s="1"/>
  <c r="E219" i="6"/>
  <c r="G219" i="6" s="1"/>
  <c r="E214" i="6"/>
  <c r="G214" i="6" s="1"/>
  <c r="H408" i="4" s="1"/>
  <c r="E209" i="6"/>
  <c r="G209" i="6" s="1"/>
  <c r="H386" i="4" s="1"/>
  <c r="G193" i="6"/>
  <c r="H294" i="4" s="1"/>
  <c r="G189" i="6"/>
  <c r="H290" i="4" s="1"/>
  <c r="G185" i="6"/>
  <c r="H293" i="4" s="1"/>
  <c r="G181" i="6"/>
  <c r="E173" i="6"/>
  <c r="G173" i="6" s="1"/>
  <c r="H266" i="4" s="1"/>
  <c r="E169" i="6"/>
  <c r="G169" i="6" s="1"/>
  <c r="E165" i="6"/>
  <c r="G165" i="6" s="1"/>
  <c r="H264" i="4" s="1"/>
  <c r="E161" i="6"/>
  <c r="G161" i="6" s="1"/>
  <c r="E157" i="6"/>
  <c r="G157" i="6" s="1"/>
  <c r="H262" i="4" s="1"/>
  <c r="G153" i="6"/>
  <c r="G149" i="6"/>
  <c r="G145" i="6"/>
  <c r="G141" i="6"/>
  <c r="G137" i="6"/>
  <c r="G133" i="6"/>
  <c r="E129" i="6"/>
  <c r="G129" i="6" s="1"/>
  <c r="E107" i="6"/>
  <c r="G107" i="6" s="1"/>
  <c r="E103" i="6"/>
  <c r="G103" i="6" s="1"/>
  <c r="E99" i="6"/>
  <c r="G99" i="6" s="1"/>
  <c r="E95" i="6"/>
  <c r="G95" i="6" s="1"/>
  <c r="E91" i="6"/>
  <c r="G91" i="6" s="1"/>
  <c r="E87" i="6"/>
  <c r="G87" i="6" s="1"/>
  <c r="E83" i="6"/>
  <c r="G83" i="6" s="1"/>
  <c r="E79" i="6"/>
  <c r="G79" i="6" s="1"/>
  <c r="E75" i="6"/>
  <c r="G75" i="6" s="1"/>
  <c r="E71" i="6"/>
  <c r="G71" i="6" s="1"/>
  <c r="E67" i="6"/>
  <c r="G67" i="6" s="1"/>
  <c r="E63" i="6"/>
  <c r="G63" i="6" s="1"/>
  <c r="E59" i="6"/>
  <c r="G59" i="6" s="1"/>
  <c r="E55" i="6"/>
  <c r="G55" i="6" s="1"/>
  <c r="E51" i="6"/>
  <c r="G51" i="6" s="1"/>
  <c r="E47" i="6"/>
  <c r="G47" i="6" s="1"/>
  <c r="E43" i="6"/>
  <c r="G43" i="6" s="1"/>
  <c r="E39" i="6"/>
  <c r="G39" i="6" s="1"/>
  <c r="G29" i="6"/>
  <c r="H229" i="4" s="1"/>
  <c r="G25" i="6"/>
  <c r="H225" i="4" s="1"/>
  <c r="G21" i="6"/>
  <c r="G15" i="6"/>
  <c r="G11" i="6"/>
  <c r="H12" i="4" s="1"/>
  <c r="G7" i="6"/>
  <c r="H10" i="4" s="1"/>
  <c r="G518" i="5"/>
  <c r="H872" i="4" s="1"/>
  <c r="C514" i="5"/>
  <c r="D516" i="5" s="1"/>
  <c r="F516" i="5" s="1"/>
  <c r="C509" i="5"/>
  <c r="D512" i="5" s="1"/>
  <c r="F512" i="5" s="1"/>
  <c r="G506" i="5"/>
  <c r="H829" i="4" s="1"/>
  <c r="C501" i="5"/>
  <c r="D504" i="5" s="1"/>
  <c r="F504" i="5" s="1"/>
  <c r="C491" i="5"/>
  <c r="C488" i="5"/>
  <c r="D489" i="5" s="1"/>
  <c r="C485" i="5"/>
  <c r="D486" i="5" s="1"/>
  <c r="C480" i="5"/>
  <c r="D483" i="5" s="1"/>
  <c r="C476" i="5"/>
  <c r="D478" i="5" s="1"/>
  <c r="C473" i="5"/>
  <c r="D474" i="5" s="1"/>
  <c r="C468" i="5"/>
  <c r="D469" i="5" s="1"/>
  <c r="C454" i="5"/>
  <c r="C451" i="5"/>
  <c r="D452" i="5" s="1"/>
  <c r="C406" i="5"/>
  <c r="D407" i="5" s="1"/>
  <c r="F407" i="5" s="1"/>
  <c r="G407" i="5" s="1"/>
  <c r="H292" i="4" s="1"/>
  <c r="D404" i="5"/>
  <c r="F404" i="5" s="1"/>
  <c r="G404" i="5" s="1"/>
  <c r="H291" i="4" s="1"/>
  <c r="D401" i="5"/>
  <c r="F401" i="5" s="1"/>
  <c r="G402" i="5" s="1"/>
  <c r="H289" i="4" s="1"/>
  <c r="D398" i="5"/>
  <c r="F398" i="5" s="1"/>
  <c r="D397" i="5"/>
  <c r="C391" i="5"/>
  <c r="C388" i="5"/>
  <c r="D389" i="5" s="1"/>
  <c r="F389" i="5" s="1"/>
  <c r="G390" i="5" s="1"/>
  <c r="H318" i="4" s="1"/>
  <c r="C384" i="5"/>
  <c r="D385" i="5" s="1"/>
  <c r="C377" i="5"/>
  <c r="D381" i="5" s="1"/>
  <c r="F381" i="5" s="1"/>
  <c r="C364" i="5"/>
  <c r="D369" i="5" s="1"/>
  <c r="F369" i="5" s="1"/>
  <c r="C357" i="5"/>
  <c r="D362" i="5" s="1"/>
  <c r="F362" i="5" s="1"/>
  <c r="C350" i="5"/>
  <c r="D355" i="5" s="1"/>
  <c r="F355" i="5" s="1"/>
  <c r="C343" i="5"/>
  <c r="D345" i="5" s="1"/>
  <c r="F345" i="5" s="1"/>
  <c r="C336" i="5"/>
  <c r="D337" i="5" s="1"/>
  <c r="C329" i="5"/>
  <c r="D332" i="5" s="1"/>
  <c r="F332" i="5" s="1"/>
  <c r="C322" i="5"/>
  <c r="D324" i="5" s="1"/>
  <c r="F324" i="5" s="1"/>
  <c r="C315" i="5"/>
  <c r="D317" i="5" s="1"/>
  <c r="F317" i="5" s="1"/>
  <c r="C308" i="5"/>
  <c r="D311" i="5" s="1"/>
  <c r="F311" i="5" s="1"/>
  <c r="C301" i="5"/>
  <c r="D304" i="5" s="1"/>
  <c r="F304" i="5" s="1"/>
  <c r="C294" i="5"/>
  <c r="D298" i="5" s="1"/>
  <c r="F298" i="5" s="1"/>
  <c r="F287" i="5"/>
  <c r="C287" i="5"/>
  <c r="D290" i="5" s="1"/>
  <c r="F290" i="5" s="1"/>
  <c r="G285" i="5"/>
  <c r="C274" i="5"/>
  <c r="D278" i="5" s="1"/>
  <c r="F278" i="5" s="1"/>
  <c r="C268" i="5"/>
  <c r="C262" i="5"/>
  <c r="D266" i="5" s="1"/>
  <c r="F266" i="5" s="1"/>
  <c r="C251" i="5"/>
  <c r="D258" i="5" s="1"/>
  <c r="F258" i="5" s="1"/>
  <c r="C247" i="5"/>
  <c r="D249" i="5" s="1"/>
  <c r="F249" i="5" s="1"/>
  <c r="C242" i="5"/>
  <c r="D245" i="5" s="1"/>
  <c r="F245" i="5" s="1"/>
  <c r="C238" i="5"/>
  <c r="D240" i="5" s="1"/>
  <c r="F240" i="5" s="1"/>
  <c r="F236" i="5"/>
  <c r="G237" i="5" s="1"/>
  <c r="H14" i="4" s="1"/>
  <c r="C235" i="5"/>
  <c r="D236" i="5" s="1"/>
  <c r="F234" i="5"/>
  <c r="G235" i="5" s="1"/>
  <c r="C233" i="5"/>
  <c r="D234" i="5" s="1"/>
  <c r="C223" i="5"/>
  <c r="D226" i="5" s="1"/>
  <c r="F226" i="5" s="1"/>
  <c r="G222" i="5"/>
  <c r="H805" i="4" s="1"/>
  <c r="C215" i="5"/>
  <c r="D216" i="5" s="1"/>
  <c r="F216" i="5" s="1"/>
  <c r="C208" i="5"/>
  <c r="D210" i="5" s="1"/>
  <c r="F210" i="5" s="1"/>
  <c r="G210" i="5" s="1"/>
  <c r="K205" i="5"/>
  <c r="K206" i="5" s="1"/>
  <c r="C200" i="5"/>
  <c r="D204" i="5" s="1"/>
  <c r="F204" i="5" s="1"/>
  <c r="C196" i="5"/>
  <c r="D198" i="5" s="1"/>
  <c r="F198" i="5" s="1"/>
  <c r="F192" i="5"/>
  <c r="H641" i="4" s="1"/>
  <c r="C191" i="5"/>
  <c r="D191" i="5" s="1"/>
  <c r="F191" i="5" s="1"/>
  <c r="C190" i="5"/>
  <c r="D190" i="5" s="1"/>
  <c r="F190" i="5" s="1"/>
  <c r="F188" i="5"/>
  <c r="H640" i="4" s="1"/>
  <c r="F187" i="5"/>
  <c r="H639" i="4" s="1"/>
  <c r="F186" i="5"/>
  <c r="H638" i="4" s="1"/>
  <c r="F185" i="5"/>
  <c r="H637" i="4" s="1"/>
  <c r="G178" i="5"/>
  <c r="D178" i="5"/>
  <c r="C172" i="5"/>
  <c r="C163" i="5" s="1"/>
  <c r="F161" i="5"/>
  <c r="H483" i="4" s="1"/>
  <c r="F160" i="5"/>
  <c r="H482" i="4" s="1"/>
  <c r="E156" i="5"/>
  <c r="C155" i="5"/>
  <c r="D156" i="5" s="1"/>
  <c r="C150" i="5"/>
  <c r="D151" i="5" s="1"/>
  <c r="F151" i="5" s="1"/>
  <c r="G151" i="5" s="1"/>
  <c r="H261" i="4" s="1"/>
  <c r="C142" i="5"/>
  <c r="D146" i="5" s="1"/>
  <c r="F146" i="5" s="1"/>
  <c r="C140" i="5"/>
  <c r="D141" i="5" s="1"/>
  <c r="F141" i="5" s="1"/>
  <c r="G141" i="5" s="1"/>
  <c r="H259" i="4" s="1"/>
  <c r="C136" i="5"/>
  <c r="D139" i="5" s="1"/>
  <c r="F139" i="5" s="1"/>
  <c r="C129" i="5"/>
  <c r="D135" i="5" s="1"/>
  <c r="F135" i="5" s="1"/>
  <c r="C127" i="5"/>
  <c r="D128" i="5" s="1"/>
  <c r="F128" i="5" s="1"/>
  <c r="G128" i="5" s="1"/>
  <c r="H256" i="4" s="1"/>
  <c r="C113" i="5"/>
  <c r="D118" i="5" s="1"/>
  <c r="F118" i="5" s="1"/>
  <c r="C92" i="5"/>
  <c r="D111" i="5" s="1"/>
  <c r="F111" i="5" s="1"/>
  <c r="C89" i="5"/>
  <c r="D91" i="5" s="1"/>
  <c r="F91" i="5" s="1"/>
  <c r="C85" i="5"/>
  <c r="D87" i="5" s="1"/>
  <c r="F87" i="5" s="1"/>
  <c r="C75" i="5"/>
  <c r="D81" i="5" s="1"/>
  <c r="F81" i="5" s="1"/>
  <c r="J74" i="5"/>
  <c r="F59" i="5"/>
  <c r="H166" i="4" s="1"/>
  <c r="F58" i="5"/>
  <c r="H165" i="4" s="1"/>
  <c r="C55" i="5"/>
  <c r="D57" i="5" s="1"/>
  <c r="F57" i="5" s="1"/>
  <c r="F51" i="5"/>
  <c r="F50" i="5"/>
  <c r="H140" i="4" s="1"/>
  <c r="C47" i="5"/>
  <c r="D49" i="5" s="1"/>
  <c r="F49" i="5" s="1"/>
  <c r="F43" i="5"/>
  <c r="H116" i="4" s="1"/>
  <c r="F42" i="5"/>
  <c r="H115" i="4" s="1"/>
  <c r="C39" i="5"/>
  <c r="D40" i="5" s="1"/>
  <c r="F40" i="5" s="1"/>
  <c r="F35" i="5"/>
  <c r="H90" i="4" s="1"/>
  <c r="C30" i="5"/>
  <c r="D31" i="5" s="1"/>
  <c r="F31" i="5" s="1"/>
  <c r="F29" i="5"/>
  <c r="F28" i="5"/>
  <c r="H87" i="4" s="1"/>
  <c r="C24" i="5"/>
  <c r="D27" i="5" s="1"/>
  <c r="F27" i="5" s="1"/>
  <c r="C20" i="5"/>
  <c r="D22" i="5" s="1"/>
  <c r="F22" i="5" s="1"/>
  <c r="C13" i="5"/>
  <c r="D15" i="5" s="1"/>
  <c r="F15" i="5" s="1"/>
  <c r="H62" i="4" s="1"/>
  <c r="F12" i="5"/>
  <c r="F11" i="5"/>
  <c r="H61" i="4" s="1"/>
  <c r="F7" i="5"/>
  <c r="F6" i="5"/>
  <c r="C3" i="5"/>
  <c r="D5" i="5" s="1"/>
  <c r="F5" i="5" s="1"/>
  <c r="O980" i="4"/>
  <c r="AG963" i="4"/>
  <c r="AC963" i="4"/>
  <c r="AB963" i="4"/>
  <c r="AA963" i="4"/>
  <c r="Z963" i="4"/>
  <c r="Y963" i="4"/>
  <c r="X963" i="4"/>
  <c r="W963" i="4"/>
  <c r="V963" i="4"/>
  <c r="U963" i="4"/>
  <c r="T963" i="4"/>
  <c r="S963" i="4"/>
  <c r="R963" i="4"/>
  <c r="AS961" i="4"/>
  <c r="AD961" i="4"/>
  <c r="AS959" i="4"/>
  <c r="AD959" i="4"/>
  <c r="AS957" i="4"/>
  <c r="AD957" i="4"/>
  <c r="AS955" i="4"/>
  <c r="AD955" i="4"/>
  <c r="AS953" i="4"/>
  <c r="AD953" i="4"/>
  <c r="AS951" i="4"/>
  <c r="AD951" i="4"/>
  <c r="AS949" i="4"/>
  <c r="AD949" i="4"/>
  <c r="AS947" i="4"/>
  <c r="AD947" i="4"/>
  <c r="AS945" i="4"/>
  <c r="AD945" i="4"/>
  <c r="AS943" i="4"/>
  <c r="AD943" i="4"/>
  <c r="AS941" i="4"/>
  <c r="AD941" i="4"/>
  <c r="AS939" i="4"/>
  <c r="AD939" i="4"/>
  <c r="AS937" i="4"/>
  <c r="AD937" i="4"/>
  <c r="AS935" i="4"/>
  <c r="AD935" i="4"/>
  <c r="AS933" i="4"/>
  <c r="AD933" i="4"/>
  <c r="AS931" i="4"/>
  <c r="AD931" i="4"/>
  <c r="AS929" i="4"/>
  <c r="AD929" i="4"/>
  <c r="AS927" i="4"/>
  <c r="AD927" i="4"/>
  <c r="AS925" i="4"/>
  <c r="AD925" i="4"/>
  <c r="AS923" i="4"/>
  <c r="AD923" i="4"/>
  <c r="AS921" i="4"/>
  <c r="AD921" i="4"/>
  <c r="AS919" i="4"/>
  <c r="AD919" i="4"/>
  <c r="AS917" i="4"/>
  <c r="AD917" i="4"/>
  <c r="AS915" i="4"/>
  <c r="AD915" i="4"/>
  <c r="AS913" i="4"/>
  <c r="AD913" i="4"/>
  <c r="AS911" i="4"/>
  <c r="AD911" i="4"/>
  <c r="AS909" i="4"/>
  <c r="AD909" i="4"/>
  <c r="AS907" i="4"/>
  <c r="AD907" i="4"/>
  <c r="AS905" i="4"/>
  <c r="AD905" i="4"/>
  <c r="AS903" i="4"/>
  <c r="AD903" i="4"/>
  <c r="AS901" i="4"/>
  <c r="AD901" i="4"/>
  <c r="AS899" i="4"/>
  <c r="AD899" i="4"/>
  <c r="AS897" i="4"/>
  <c r="AD897" i="4"/>
  <c r="P893" i="4"/>
  <c r="AX873" i="4"/>
  <c r="AW873" i="4"/>
  <c r="AV873" i="4"/>
  <c r="AU873" i="4"/>
  <c r="AT873" i="4"/>
  <c r="AS873" i="4"/>
  <c r="AR873" i="4"/>
  <c r="AQ873" i="4"/>
  <c r="AP873" i="4"/>
  <c r="AO873" i="4"/>
  <c r="AN873" i="4"/>
  <c r="AM873" i="4"/>
  <c r="AH873" i="4"/>
  <c r="AG873" i="4"/>
  <c r="AF873" i="4"/>
  <c r="AE873" i="4"/>
  <c r="AD873" i="4"/>
  <c r="AC873" i="4"/>
  <c r="AB873" i="4"/>
  <c r="AA873" i="4"/>
  <c r="Z873" i="4"/>
  <c r="Y873" i="4"/>
  <c r="X873" i="4"/>
  <c r="W873" i="4"/>
  <c r="U873" i="4"/>
  <c r="E873" i="4"/>
  <c r="AY872" i="4"/>
  <c r="F870" i="4" s="1"/>
  <c r="L870" i="4" s="1"/>
  <c r="AK872" i="4"/>
  <c r="AJ872" i="4"/>
  <c r="V872" i="4"/>
  <c r="AL872" i="4" s="1"/>
  <c r="S872" i="4"/>
  <c r="I872" i="4"/>
  <c r="G872" i="4" s="1"/>
  <c r="F872" i="4"/>
  <c r="L872" i="4" s="1"/>
  <c r="AY871" i="4"/>
  <c r="F869" i="4" s="1"/>
  <c r="L869" i="4" s="1"/>
  <c r="AK871" i="4"/>
  <c r="AJ871" i="4"/>
  <c r="V871" i="4"/>
  <c r="AL871" i="4" s="1"/>
  <c r="S871" i="4"/>
  <c r="K871" i="4" s="1"/>
  <c r="AY870" i="4"/>
  <c r="F868" i="4" s="1"/>
  <c r="AK870" i="4"/>
  <c r="AJ870" i="4"/>
  <c r="V870" i="4"/>
  <c r="AL870" i="4" s="1"/>
  <c r="S870" i="4"/>
  <c r="AY869" i="4"/>
  <c r="AK869" i="4"/>
  <c r="AJ869" i="4"/>
  <c r="AI869" i="4"/>
  <c r="V869" i="4"/>
  <c r="AL869" i="4" s="1"/>
  <c r="S869" i="4"/>
  <c r="AY868" i="4"/>
  <c r="AK868" i="4"/>
  <c r="AJ868" i="4"/>
  <c r="V868" i="4"/>
  <c r="S868" i="4"/>
  <c r="AK867" i="4"/>
  <c r="V867" i="4"/>
  <c r="T867" i="4"/>
  <c r="AJ867" i="4" s="1"/>
  <c r="AX852" i="4"/>
  <c r="AW852" i="4"/>
  <c r="AV852" i="4"/>
  <c r="AU852" i="4"/>
  <c r="AT852" i="4"/>
  <c r="AS852" i="4"/>
  <c r="AR852" i="4"/>
  <c r="AQ852" i="4"/>
  <c r="AP852" i="4"/>
  <c r="AO852" i="4"/>
  <c r="AN852" i="4"/>
  <c r="AM852" i="4"/>
  <c r="AH852" i="4"/>
  <c r="AG852" i="4"/>
  <c r="AF852" i="4"/>
  <c r="AE852" i="4"/>
  <c r="AD852" i="4"/>
  <c r="AC852" i="4"/>
  <c r="AB852" i="4"/>
  <c r="AA852" i="4"/>
  <c r="Z852" i="4"/>
  <c r="Y852" i="4"/>
  <c r="X852" i="4"/>
  <c r="W852" i="4"/>
  <c r="U852" i="4"/>
  <c r="E852" i="4"/>
  <c r="AY851" i="4"/>
  <c r="F849" i="4" s="1"/>
  <c r="AK851" i="4"/>
  <c r="AJ851" i="4"/>
  <c r="V851" i="4"/>
  <c r="AL851" i="4" s="1"/>
  <c r="S851" i="4"/>
  <c r="AY850" i="4"/>
  <c r="F848" i="4" s="1"/>
  <c r="L848" i="4" s="1"/>
  <c r="AK850" i="4"/>
  <c r="AJ850" i="4"/>
  <c r="V850" i="4"/>
  <c r="AL850" i="4" s="1"/>
  <c r="S850" i="4"/>
  <c r="H850" i="4"/>
  <c r="AY849" i="4"/>
  <c r="AK849" i="4"/>
  <c r="AJ849" i="4"/>
  <c r="AI849" i="4"/>
  <c r="V849" i="4"/>
  <c r="S849" i="4"/>
  <c r="K849" i="4" s="1"/>
  <c r="AY848" i="4"/>
  <c r="AK848" i="4"/>
  <c r="AJ848" i="4"/>
  <c r="V848" i="4"/>
  <c r="S848" i="4"/>
  <c r="K848" i="4" s="1"/>
  <c r="H848" i="4"/>
  <c r="AK847" i="4"/>
  <c r="V847" i="4"/>
  <c r="T847" i="4"/>
  <c r="AJ847" i="4" s="1"/>
  <c r="AX830" i="4"/>
  <c r="AW830" i="4"/>
  <c r="AV830" i="4"/>
  <c r="AU830" i="4"/>
  <c r="AT830" i="4"/>
  <c r="AS830" i="4"/>
  <c r="AR830" i="4"/>
  <c r="AQ830" i="4"/>
  <c r="AP830" i="4"/>
  <c r="AO830" i="4"/>
  <c r="AN830" i="4"/>
  <c r="AM830" i="4"/>
  <c r="AH830" i="4"/>
  <c r="AG830" i="4"/>
  <c r="AF830" i="4"/>
  <c r="AE830" i="4"/>
  <c r="AD830" i="4"/>
  <c r="AC830" i="4"/>
  <c r="AB830" i="4"/>
  <c r="AA830" i="4"/>
  <c r="Z830" i="4"/>
  <c r="Y830" i="4"/>
  <c r="X830" i="4"/>
  <c r="W830" i="4"/>
  <c r="U830" i="4"/>
  <c r="E830" i="4"/>
  <c r="C957" i="4" s="1"/>
  <c r="AY829" i="4"/>
  <c r="AK829" i="4"/>
  <c r="AJ829" i="4"/>
  <c r="V829" i="4"/>
  <c r="AL829" i="4" s="1"/>
  <c r="S829" i="4"/>
  <c r="K829" i="4" s="1"/>
  <c r="I829" i="4"/>
  <c r="G829" i="4" s="1"/>
  <c r="AY828" i="4"/>
  <c r="F826" i="4" s="1"/>
  <c r="AK828" i="4"/>
  <c r="AJ828" i="4"/>
  <c r="V828" i="4"/>
  <c r="AL828" i="4" s="1"/>
  <c r="S828" i="4"/>
  <c r="Q828" i="4" s="1"/>
  <c r="I826" i="4" s="1"/>
  <c r="G826" i="4" s="1"/>
  <c r="AY827" i="4"/>
  <c r="F825" i="4" s="1"/>
  <c r="L825" i="4" s="1"/>
  <c r="AK827" i="4"/>
  <c r="AJ827" i="4"/>
  <c r="V827" i="4"/>
  <c r="AL827" i="4" s="1"/>
  <c r="S827" i="4"/>
  <c r="K827" i="4" s="1"/>
  <c r="H827" i="4"/>
  <c r="AY826" i="4"/>
  <c r="AK826" i="4"/>
  <c r="AJ826" i="4"/>
  <c r="AI826" i="4"/>
  <c r="V826" i="4"/>
  <c r="AL826" i="4" s="1"/>
  <c r="S826" i="4"/>
  <c r="Q826" i="4" s="1"/>
  <c r="AY825" i="4"/>
  <c r="AK825" i="4"/>
  <c r="AJ825" i="4"/>
  <c r="V825" i="4"/>
  <c r="AL825" i="4" s="1"/>
  <c r="S825" i="4"/>
  <c r="H825" i="4"/>
  <c r="P825" i="4" s="1"/>
  <c r="AK824" i="4"/>
  <c r="V824" i="4"/>
  <c r="T824" i="4"/>
  <c r="AJ824" i="4" s="1"/>
  <c r="AX806" i="4"/>
  <c r="AW806" i="4"/>
  <c r="AV806" i="4"/>
  <c r="AU806" i="4"/>
  <c r="AT806" i="4"/>
  <c r="AS806" i="4"/>
  <c r="AR806" i="4"/>
  <c r="AQ806" i="4"/>
  <c r="AP806" i="4"/>
  <c r="AO806" i="4"/>
  <c r="AN806" i="4"/>
  <c r="AM806" i="4"/>
  <c r="AH806" i="4"/>
  <c r="AG806" i="4"/>
  <c r="AF806" i="4"/>
  <c r="AE806" i="4"/>
  <c r="AD806" i="4"/>
  <c r="AC806" i="4"/>
  <c r="AB806" i="4"/>
  <c r="AA806" i="4"/>
  <c r="Z806" i="4"/>
  <c r="Y806" i="4"/>
  <c r="X806" i="4"/>
  <c r="W806" i="4"/>
  <c r="U806" i="4"/>
  <c r="E806" i="4"/>
  <c r="AY805" i="4"/>
  <c r="F803" i="4" s="1"/>
  <c r="AK805" i="4"/>
  <c r="AJ805" i="4"/>
  <c r="V805" i="4"/>
  <c r="AL805" i="4" s="1"/>
  <c r="S805" i="4"/>
  <c r="Q805" i="4" s="1"/>
  <c r="I803" i="4" s="1"/>
  <c r="G803" i="4" s="1"/>
  <c r="I805" i="4"/>
  <c r="G805" i="4" s="1"/>
  <c r="F805" i="4"/>
  <c r="J805" i="4" s="1"/>
  <c r="AY804" i="4"/>
  <c r="F802" i="4" s="1"/>
  <c r="AK804" i="4"/>
  <c r="AJ804" i="4"/>
  <c r="V804" i="4"/>
  <c r="AL804" i="4" s="1"/>
  <c r="S804" i="4"/>
  <c r="AY803" i="4"/>
  <c r="F801" i="4" s="1"/>
  <c r="AK803" i="4"/>
  <c r="AJ803" i="4"/>
  <c r="V803" i="4"/>
  <c r="AL803" i="4" s="1"/>
  <c r="S803" i="4"/>
  <c r="Q803" i="4" s="1"/>
  <c r="I801" i="4" s="1"/>
  <c r="G801" i="4" s="1"/>
  <c r="AY802" i="4"/>
  <c r="AK802" i="4"/>
  <c r="AJ802" i="4"/>
  <c r="AI802" i="4"/>
  <c r="V802" i="4"/>
  <c r="AL802" i="4" s="1"/>
  <c r="S802" i="4"/>
  <c r="Q802" i="4" s="1"/>
  <c r="AY801" i="4"/>
  <c r="AK801" i="4"/>
  <c r="AJ801" i="4"/>
  <c r="V801" i="4"/>
  <c r="AL801" i="4" s="1"/>
  <c r="S801" i="4"/>
  <c r="K801" i="4" s="1"/>
  <c r="AK800" i="4"/>
  <c r="V800" i="4"/>
  <c r="T800" i="4"/>
  <c r="AJ800" i="4" s="1"/>
  <c r="AX783" i="4"/>
  <c r="AW783" i="4"/>
  <c r="AV783" i="4"/>
  <c r="AU783" i="4"/>
  <c r="AT783" i="4"/>
  <c r="AS783" i="4"/>
  <c r="AR783" i="4"/>
  <c r="AQ783" i="4"/>
  <c r="AP783" i="4"/>
  <c r="AO783" i="4"/>
  <c r="AN783" i="4"/>
  <c r="AM783" i="4"/>
  <c r="AH783" i="4"/>
  <c r="AG783" i="4"/>
  <c r="AF783" i="4"/>
  <c r="AE783" i="4"/>
  <c r="AD783" i="4"/>
  <c r="AC783" i="4"/>
  <c r="AB783" i="4"/>
  <c r="AA783" i="4"/>
  <c r="Z783" i="4"/>
  <c r="Y783" i="4"/>
  <c r="X783" i="4"/>
  <c r="W783" i="4"/>
  <c r="U783" i="4"/>
  <c r="E783" i="4"/>
  <c r="AY782" i="4"/>
  <c r="F782" i="4" s="1"/>
  <c r="J782" i="4" s="1"/>
  <c r="AK782" i="4"/>
  <c r="AJ782" i="4"/>
  <c r="V782" i="4"/>
  <c r="AL782" i="4" s="1"/>
  <c r="S782" i="4"/>
  <c r="K782" i="4" s="1"/>
  <c r="AY781" i="4"/>
  <c r="F779" i="4" s="1"/>
  <c r="L779" i="4" s="1"/>
  <c r="AK781" i="4"/>
  <c r="AJ781" i="4"/>
  <c r="V781" i="4"/>
  <c r="AL781" i="4" s="1"/>
  <c r="S781" i="4"/>
  <c r="I781" i="4"/>
  <c r="G781" i="4" s="1"/>
  <c r="F781" i="4"/>
  <c r="L781" i="4" s="1"/>
  <c r="AY780" i="4"/>
  <c r="F778" i="4" s="1"/>
  <c r="J778" i="4" s="1"/>
  <c r="AK780" i="4"/>
  <c r="AJ780" i="4"/>
  <c r="V780" i="4"/>
  <c r="AL780" i="4" s="1"/>
  <c r="S780" i="4"/>
  <c r="Q780" i="4" s="1"/>
  <c r="I778" i="4" s="1"/>
  <c r="G778" i="4" s="1"/>
  <c r="H780" i="4"/>
  <c r="AY779" i="4"/>
  <c r="F777" i="4" s="1"/>
  <c r="AK779" i="4"/>
  <c r="AJ779" i="4"/>
  <c r="V779" i="4"/>
  <c r="AL779" i="4" s="1"/>
  <c r="S779" i="4"/>
  <c r="K779" i="4" s="1"/>
  <c r="AY778" i="4"/>
  <c r="AK778" i="4"/>
  <c r="AJ778" i="4"/>
  <c r="AI778" i="4"/>
  <c r="V778" i="4"/>
  <c r="AL778" i="4" s="1"/>
  <c r="S778" i="4"/>
  <c r="Q778" i="4" s="1"/>
  <c r="AY777" i="4"/>
  <c r="AK777" i="4"/>
  <c r="AJ777" i="4"/>
  <c r="V777" i="4"/>
  <c r="AL777" i="4" s="1"/>
  <c r="S777" i="4"/>
  <c r="AK776" i="4"/>
  <c r="V776" i="4"/>
  <c r="T776" i="4"/>
  <c r="AJ776" i="4" s="1"/>
  <c r="AX760" i="4"/>
  <c r="AW760" i="4"/>
  <c r="AV760" i="4"/>
  <c r="AU760" i="4"/>
  <c r="AT760" i="4"/>
  <c r="AS760" i="4"/>
  <c r="AR760" i="4"/>
  <c r="AQ760" i="4"/>
  <c r="AP760" i="4"/>
  <c r="AO760" i="4"/>
  <c r="AN760" i="4"/>
  <c r="AM760" i="4"/>
  <c r="AH760" i="4"/>
  <c r="AG760" i="4"/>
  <c r="AF760" i="4"/>
  <c r="AE760" i="4"/>
  <c r="AD760" i="4"/>
  <c r="AC760" i="4"/>
  <c r="AB760" i="4"/>
  <c r="AA760" i="4"/>
  <c r="Z760" i="4"/>
  <c r="Y760" i="4"/>
  <c r="X760" i="4"/>
  <c r="W760" i="4"/>
  <c r="U760" i="4"/>
  <c r="E760" i="4"/>
  <c r="C951" i="4" s="1"/>
  <c r="AY759" i="4"/>
  <c r="AK759" i="4"/>
  <c r="AJ759" i="4"/>
  <c r="V759" i="4"/>
  <c r="AL759" i="4" s="1"/>
  <c r="S759" i="4"/>
  <c r="K759" i="4" s="1"/>
  <c r="AY758" i="4"/>
  <c r="F756" i="4" s="1"/>
  <c r="L756" i="4" s="1"/>
  <c r="AK758" i="4"/>
  <c r="AJ758" i="4"/>
  <c r="V758" i="4"/>
  <c r="AL758" i="4" s="1"/>
  <c r="S758" i="4"/>
  <c r="Q758" i="4" s="1"/>
  <c r="I756" i="4" s="1"/>
  <c r="G756" i="4" s="1"/>
  <c r="AY757" i="4"/>
  <c r="F755" i="4" s="1"/>
  <c r="L755" i="4" s="1"/>
  <c r="AK757" i="4"/>
  <c r="AJ757" i="4"/>
  <c r="V757" i="4"/>
  <c r="AL757" i="4" s="1"/>
  <c r="S757" i="4"/>
  <c r="K757" i="4" s="1"/>
  <c r="AY756" i="4"/>
  <c r="AK756" i="4"/>
  <c r="AJ756" i="4"/>
  <c r="AI756" i="4"/>
  <c r="V756" i="4"/>
  <c r="AL756" i="4" s="1"/>
  <c r="S756" i="4"/>
  <c r="AY755" i="4"/>
  <c r="AK755" i="4"/>
  <c r="AJ755" i="4"/>
  <c r="V755" i="4"/>
  <c r="S755" i="4"/>
  <c r="AK754" i="4"/>
  <c r="V754" i="4"/>
  <c r="T754" i="4"/>
  <c r="AJ754" i="4" s="1"/>
  <c r="AX735" i="4"/>
  <c r="AW735" i="4"/>
  <c r="AV735" i="4"/>
  <c r="AU735" i="4"/>
  <c r="AT735" i="4"/>
  <c r="AS735" i="4"/>
  <c r="AR735" i="4"/>
  <c r="AQ735" i="4"/>
  <c r="AP735" i="4"/>
  <c r="AO735" i="4"/>
  <c r="AN735" i="4"/>
  <c r="AM735" i="4"/>
  <c r="AH735" i="4"/>
  <c r="AG735" i="4"/>
  <c r="AF735" i="4"/>
  <c r="AE735" i="4"/>
  <c r="AD735" i="4"/>
  <c r="AC735" i="4"/>
  <c r="AB735" i="4"/>
  <c r="AA735" i="4"/>
  <c r="Z735" i="4"/>
  <c r="Y735" i="4"/>
  <c r="X735" i="4"/>
  <c r="W735" i="4"/>
  <c r="E735" i="4"/>
  <c r="C949" i="4" s="1"/>
  <c r="AY734" i="4"/>
  <c r="F734" i="4" s="1"/>
  <c r="V734" i="4"/>
  <c r="AL734" i="4" s="1"/>
  <c r="U734" i="4"/>
  <c r="AK734" i="4" s="1"/>
  <c r="T734" i="4"/>
  <c r="AJ734" i="4" s="1"/>
  <c r="S734" i="4"/>
  <c r="Q734" i="4" s="1"/>
  <c r="G734" i="4"/>
  <c r="AY733" i="4"/>
  <c r="F733" i="4" s="1"/>
  <c r="L733" i="4" s="1"/>
  <c r="V733" i="4"/>
  <c r="AL733" i="4" s="1"/>
  <c r="U733" i="4"/>
  <c r="AK733" i="4" s="1"/>
  <c r="T733" i="4"/>
  <c r="AJ733" i="4" s="1"/>
  <c r="S733" i="4"/>
  <c r="Q733" i="4" s="1"/>
  <c r="G733" i="4"/>
  <c r="AY732" i="4"/>
  <c r="F732" i="4" s="1"/>
  <c r="V732" i="4"/>
  <c r="AL732" i="4" s="1"/>
  <c r="U732" i="4"/>
  <c r="AK732" i="4" s="1"/>
  <c r="T732" i="4"/>
  <c r="AJ732" i="4" s="1"/>
  <c r="S732" i="4"/>
  <c r="K732" i="4" s="1"/>
  <c r="G732" i="4"/>
  <c r="AY731" i="4"/>
  <c r="F731" i="4" s="1"/>
  <c r="L731" i="4" s="1"/>
  <c r="V731" i="4"/>
  <c r="AL731" i="4" s="1"/>
  <c r="U731" i="4"/>
  <c r="AK731" i="4" s="1"/>
  <c r="T731" i="4"/>
  <c r="AJ731" i="4" s="1"/>
  <c r="S731" i="4"/>
  <c r="G731" i="4"/>
  <c r="AY730" i="4"/>
  <c r="F730" i="4" s="1"/>
  <c r="V730" i="4"/>
  <c r="AL730" i="4" s="1"/>
  <c r="U730" i="4"/>
  <c r="AK730" i="4" s="1"/>
  <c r="T730" i="4"/>
  <c r="AJ730" i="4" s="1"/>
  <c r="S730" i="4"/>
  <c r="Q730" i="4" s="1"/>
  <c r="AY729" i="4"/>
  <c r="F729" i="4" s="1"/>
  <c r="L729" i="4" s="1"/>
  <c r="V729" i="4"/>
  <c r="AL729" i="4" s="1"/>
  <c r="U729" i="4"/>
  <c r="AK729" i="4" s="1"/>
  <c r="T729" i="4"/>
  <c r="AJ729" i="4" s="1"/>
  <c r="S729" i="4"/>
  <c r="Q729" i="4" s="1"/>
  <c r="AY728" i="4"/>
  <c r="F728" i="4" s="1"/>
  <c r="V728" i="4"/>
  <c r="AL728" i="4" s="1"/>
  <c r="U728" i="4"/>
  <c r="AK728" i="4" s="1"/>
  <c r="T728" i="4"/>
  <c r="AJ728" i="4" s="1"/>
  <c r="S728" i="4"/>
  <c r="Q728" i="4" s="1"/>
  <c r="G728" i="4"/>
  <c r="AY727" i="4"/>
  <c r="F727" i="4" s="1"/>
  <c r="L727" i="4" s="1"/>
  <c r="V727" i="4"/>
  <c r="U727" i="4"/>
  <c r="AK727" i="4" s="1"/>
  <c r="T727" i="4"/>
  <c r="AJ727" i="4" s="1"/>
  <c r="S727" i="4"/>
  <c r="Q727" i="4" s="1"/>
  <c r="V726" i="4"/>
  <c r="U726" i="4"/>
  <c r="AK726" i="4" s="1"/>
  <c r="T726" i="4"/>
  <c r="AJ726" i="4" s="1"/>
  <c r="S726" i="4"/>
  <c r="K726" i="4" s="1"/>
  <c r="U725" i="4"/>
  <c r="T725" i="4"/>
  <c r="AJ725" i="4" s="1"/>
  <c r="AX706" i="4"/>
  <c r="AW706" i="4"/>
  <c r="AV706" i="4"/>
  <c r="AU706" i="4"/>
  <c r="AT706" i="4"/>
  <c r="AS706" i="4"/>
  <c r="AR706" i="4"/>
  <c r="AQ706" i="4"/>
  <c r="AP706" i="4"/>
  <c r="AO706" i="4"/>
  <c r="AN706" i="4"/>
  <c r="AM706" i="4"/>
  <c r="AH706" i="4"/>
  <c r="AG706" i="4"/>
  <c r="AF706" i="4"/>
  <c r="AE706" i="4"/>
  <c r="AD706" i="4"/>
  <c r="AC706" i="4"/>
  <c r="AB706" i="4"/>
  <c r="AA706" i="4"/>
  <c r="Z706" i="4"/>
  <c r="Y706" i="4"/>
  <c r="X706" i="4"/>
  <c r="W706" i="4"/>
  <c r="E706" i="4"/>
  <c r="C947" i="4" s="1"/>
  <c r="AY705" i="4"/>
  <c r="F705" i="4" s="1"/>
  <c r="J705" i="4" s="1"/>
  <c r="V705" i="4"/>
  <c r="AL705" i="4" s="1"/>
  <c r="U705" i="4"/>
  <c r="AK705" i="4" s="1"/>
  <c r="T705" i="4"/>
  <c r="AJ705" i="4" s="1"/>
  <c r="S705" i="4"/>
  <c r="Q705" i="4" s="1"/>
  <c r="I705" i="4" s="1"/>
  <c r="G705" i="4" s="1"/>
  <c r="AY704" i="4"/>
  <c r="F704" i="4" s="1"/>
  <c r="V704" i="4"/>
  <c r="AL704" i="4" s="1"/>
  <c r="U704" i="4"/>
  <c r="AK704" i="4" s="1"/>
  <c r="T704" i="4"/>
  <c r="AJ704" i="4" s="1"/>
  <c r="S704" i="4"/>
  <c r="Q704" i="4" s="1"/>
  <c r="I704" i="4" s="1"/>
  <c r="G704" i="4" s="1"/>
  <c r="H704" i="4"/>
  <c r="AY703" i="4"/>
  <c r="F703" i="4" s="1"/>
  <c r="L703" i="4" s="1"/>
  <c r="V703" i="4"/>
  <c r="AL703" i="4" s="1"/>
  <c r="U703" i="4"/>
  <c r="AK703" i="4" s="1"/>
  <c r="T703" i="4"/>
  <c r="AJ703" i="4" s="1"/>
  <c r="S703" i="4"/>
  <c r="K703" i="4" s="1"/>
  <c r="H703" i="4"/>
  <c r="AY702" i="4"/>
  <c r="F702" i="4" s="1"/>
  <c r="V702" i="4"/>
  <c r="AL702" i="4" s="1"/>
  <c r="U702" i="4"/>
  <c r="AK702" i="4" s="1"/>
  <c r="T702" i="4"/>
  <c r="AJ702" i="4" s="1"/>
  <c r="S702" i="4"/>
  <c r="H702" i="4"/>
  <c r="AY701" i="4"/>
  <c r="F701" i="4" s="1"/>
  <c r="L701" i="4" s="1"/>
  <c r="V701" i="4"/>
  <c r="AL701" i="4" s="1"/>
  <c r="U701" i="4"/>
  <c r="AK701" i="4" s="1"/>
  <c r="T701" i="4"/>
  <c r="AJ701" i="4" s="1"/>
  <c r="S701" i="4"/>
  <c r="Q701" i="4" s="1"/>
  <c r="I701" i="4" s="1"/>
  <c r="G701" i="4" s="1"/>
  <c r="AY700" i="4"/>
  <c r="F700" i="4" s="1"/>
  <c r="V700" i="4"/>
  <c r="AL700" i="4" s="1"/>
  <c r="U700" i="4"/>
  <c r="AK700" i="4" s="1"/>
  <c r="T700" i="4"/>
  <c r="AJ700" i="4" s="1"/>
  <c r="S700" i="4"/>
  <c r="AY699" i="4"/>
  <c r="F699" i="4" s="1"/>
  <c r="V699" i="4"/>
  <c r="AL699" i="4" s="1"/>
  <c r="U699" i="4"/>
  <c r="AK699" i="4" s="1"/>
  <c r="T699" i="4"/>
  <c r="AJ699" i="4" s="1"/>
  <c r="S699" i="4"/>
  <c r="K699" i="4" s="1"/>
  <c r="H699" i="4"/>
  <c r="AY698" i="4"/>
  <c r="F698" i="4" s="1"/>
  <c r="V698" i="4"/>
  <c r="AL698" i="4" s="1"/>
  <c r="U698" i="4"/>
  <c r="AK698" i="4" s="1"/>
  <c r="T698" i="4"/>
  <c r="AJ698" i="4" s="1"/>
  <c r="S698" i="4"/>
  <c r="Q698" i="4" s="1"/>
  <c r="I698" i="4" s="1"/>
  <c r="G698" i="4" s="1"/>
  <c r="AY697" i="4"/>
  <c r="F697" i="4" s="1"/>
  <c r="V697" i="4"/>
  <c r="AL697" i="4" s="1"/>
  <c r="U697" i="4"/>
  <c r="AK697" i="4" s="1"/>
  <c r="T697" i="4"/>
  <c r="AJ697" i="4" s="1"/>
  <c r="S697" i="4"/>
  <c r="Q697" i="4" s="1"/>
  <c r="I697" i="4" s="1"/>
  <c r="G697" i="4" s="1"/>
  <c r="AY696" i="4"/>
  <c r="F696" i="4" s="1"/>
  <c r="L696" i="4" s="1"/>
  <c r="V696" i="4"/>
  <c r="U696" i="4"/>
  <c r="AK696" i="4" s="1"/>
  <c r="T696" i="4"/>
  <c r="AJ696" i="4" s="1"/>
  <c r="S696" i="4"/>
  <c r="K696" i="4" s="1"/>
  <c r="U695" i="4"/>
  <c r="AK695" i="4" s="1"/>
  <c r="T695" i="4"/>
  <c r="AJ695" i="4" s="1"/>
  <c r="AY673" i="4"/>
  <c r="AH673" i="4"/>
  <c r="AG673" i="4"/>
  <c r="AF673" i="4"/>
  <c r="AE673" i="4"/>
  <c r="AD673" i="4"/>
  <c r="AC673" i="4"/>
  <c r="AB673" i="4"/>
  <c r="AA673" i="4"/>
  <c r="Z673" i="4"/>
  <c r="Y673" i="4"/>
  <c r="X673" i="4"/>
  <c r="W673" i="4"/>
  <c r="E673" i="4"/>
  <c r="C945" i="4" s="1"/>
  <c r="AY672" i="4"/>
  <c r="F672" i="4" s="1"/>
  <c r="J672" i="4" s="1"/>
  <c r="V672" i="4"/>
  <c r="AL672" i="4" s="1"/>
  <c r="U672" i="4"/>
  <c r="AK672" i="4" s="1"/>
  <c r="T672" i="4"/>
  <c r="AJ672" i="4" s="1"/>
  <c r="S672" i="4"/>
  <c r="K672" i="4" s="1"/>
  <c r="AY671" i="4"/>
  <c r="F671" i="4" s="1"/>
  <c r="V671" i="4"/>
  <c r="AL671" i="4" s="1"/>
  <c r="U671" i="4"/>
  <c r="AK671" i="4" s="1"/>
  <c r="T671" i="4"/>
  <c r="AJ671" i="4" s="1"/>
  <c r="S671" i="4"/>
  <c r="H671" i="4"/>
  <c r="AY670" i="4"/>
  <c r="F670" i="4" s="1"/>
  <c r="L670" i="4" s="1"/>
  <c r="V670" i="4"/>
  <c r="AL670" i="4" s="1"/>
  <c r="U670" i="4"/>
  <c r="AK670" i="4" s="1"/>
  <c r="T670" i="4"/>
  <c r="AJ670" i="4" s="1"/>
  <c r="S670" i="4"/>
  <c r="K670" i="4" s="1"/>
  <c r="H670" i="4"/>
  <c r="AY669" i="4"/>
  <c r="F669" i="4" s="1"/>
  <c r="V669" i="4"/>
  <c r="AL669" i="4" s="1"/>
  <c r="U669" i="4"/>
  <c r="AK669" i="4" s="1"/>
  <c r="T669" i="4"/>
  <c r="AJ669" i="4" s="1"/>
  <c r="S669" i="4"/>
  <c r="AY668" i="4"/>
  <c r="F668" i="4" s="1"/>
  <c r="V668" i="4"/>
  <c r="AL668" i="4" s="1"/>
  <c r="U668" i="4"/>
  <c r="AK668" i="4" s="1"/>
  <c r="T668" i="4"/>
  <c r="AJ668" i="4" s="1"/>
  <c r="S668" i="4"/>
  <c r="K668" i="4" s="1"/>
  <c r="U667" i="4"/>
  <c r="AK667" i="4" s="1"/>
  <c r="T667" i="4"/>
  <c r="AJ667" i="4" s="1"/>
  <c r="F649" i="4"/>
  <c r="G649" i="4" s="1"/>
  <c r="AX644" i="4"/>
  <c r="AW644" i="4"/>
  <c r="AV644" i="4"/>
  <c r="AU644" i="4"/>
  <c r="AT644" i="4"/>
  <c r="AS644" i="4"/>
  <c r="AR644" i="4"/>
  <c r="AQ644" i="4"/>
  <c r="AP644" i="4"/>
  <c r="AO644" i="4"/>
  <c r="AN644" i="4"/>
  <c r="AM644" i="4"/>
  <c r="AH644" i="4"/>
  <c r="AG644" i="4"/>
  <c r="AF644" i="4"/>
  <c r="AE644" i="4"/>
  <c r="AD644" i="4"/>
  <c r="AC644" i="4"/>
  <c r="AB644" i="4"/>
  <c r="AA644" i="4"/>
  <c r="Z644" i="4"/>
  <c r="Y644" i="4"/>
  <c r="X644" i="4"/>
  <c r="W644" i="4"/>
  <c r="E644" i="4"/>
  <c r="C943" i="4" s="1"/>
  <c r="P943" i="4" s="1"/>
  <c r="AY643" i="4"/>
  <c r="F643" i="4" s="1"/>
  <c r="J643" i="4" s="1"/>
  <c r="V643" i="4"/>
  <c r="AL643" i="4" s="1"/>
  <c r="U643" i="4"/>
  <c r="AK643" i="4" s="1"/>
  <c r="T643" i="4"/>
  <c r="AJ643" i="4" s="1"/>
  <c r="S643" i="4"/>
  <c r="AY642" i="4"/>
  <c r="F642" i="4" s="1"/>
  <c r="J642" i="4" s="1"/>
  <c r="V642" i="4"/>
  <c r="AL642" i="4" s="1"/>
  <c r="U642" i="4"/>
  <c r="AK642" i="4" s="1"/>
  <c r="T642" i="4"/>
  <c r="AJ642" i="4" s="1"/>
  <c r="S642" i="4"/>
  <c r="AY641" i="4"/>
  <c r="F641" i="4" s="1"/>
  <c r="V641" i="4"/>
  <c r="AL641" i="4" s="1"/>
  <c r="U641" i="4"/>
  <c r="AK641" i="4" s="1"/>
  <c r="T641" i="4"/>
  <c r="AJ641" i="4" s="1"/>
  <c r="S641" i="4"/>
  <c r="Q641" i="4" s="1"/>
  <c r="I641" i="4" s="1"/>
  <c r="G641" i="4" s="1"/>
  <c r="AY640" i="4"/>
  <c r="F640" i="4" s="1"/>
  <c r="L640" i="4" s="1"/>
  <c r="V640" i="4"/>
  <c r="AL640" i="4" s="1"/>
  <c r="U640" i="4"/>
  <c r="AK640" i="4" s="1"/>
  <c r="T640" i="4"/>
  <c r="AJ640" i="4" s="1"/>
  <c r="S640" i="4"/>
  <c r="AY639" i="4"/>
  <c r="F639" i="4" s="1"/>
  <c r="V639" i="4"/>
  <c r="AL639" i="4" s="1"/>
  <c r="U639" i="4"/>
  <c r="AK639" i="4" s="1"/>
  <c r="T639" i="4"/>
  <c r="AJ639" i="4" s="1"/>
  <c r="S639" i="4"/>
  <c r="Q639" i="4" s="1"/>
  <c r="I639" i="4" s="1"/>
  <c r="G639" i="4" s="1"/>
  <c r="AY638" i="4"/>
  <c r="F638" i="4" s="1"/>
  <c r="V638" i="4"/>
  <c r="AL638" i="4" s="1"/>
  <c r="U638" i="4"/>
  <c r="AK638" i="4" s="1"/>
  <c r="T638" i="4"/>
  <c r="AJ638" i="4" s="1"/>
  <c r="S638" i="4"/>
  <c r="Q638" i="4" s="1"/>
  <c r="I638" i="4" s="1"/>
  <c r="G638" i="4" s="1"/>
  <c r="AY637" i="4"/>
  <c r="F637" i="4" s="1"/>
  <c r="L637" i="4" s="1"/>
  <c r="V637" i="4"/>
  <c r="AL637" i="4" s="1"/>
  <c r="U637" i="4"/>
  <c r="AK637" i="4" s="1"/>
  <c r="T637" i="4"/>
  <c r="AJ637" i="4" s="1"/>
  <c r="S637" i="4"/>
  <c r="K637" i="4" s="1"/>
  <c r="AY636" i="4"/>
  <c r="F636" i="4" s="1"/>
  <c r="V636" i="4"/>
  <c r="AL636" i="4" s="1"/>
  <c r="U636" i="4"/>
  <c r="AK636" i="4" s="1"/>
  <c r="T636" i="4"/>
  <c r="AJ636" i="4" s="1"/>
  <c r="S636" i="4"/>
  <c r="H636" i="4"/>
  <c r="AY635" i="4"/>
  <c r="V635" i="4"/>
  <c r="U635" i="4"/>
  <c r="AK635" i="4" s="1"/>
  <c r="T635" i="4"/>
  <c r="AJ635" i="4" s="1"/>
  <c r="S635" i="4"/>
  <c r="U634" i="4"/>
  <c r="AK634" i="4" s="1"/>
  <c r="T634" i="4"/>
  <c r="AJ634" i="4" s="1"/>
  <c r="F618" i="4"/>
  <c r="G618" i="4" s="1"/>
  <c r="AX614" i="4"/>
  <c r="AW614" i="4"/>
  <c r="AV614" i="4"/>
  <c r="AU614" i="4"/>
  <c r="AT614" i="4"/>
  <c r="AS614" i="4"/>
  <c r="AR614" i="4"/>
  <c r="AQ614" i="4"/>
  <c r="AP614" i="4"/>
  <c r="AO614" i="4"/>
  <c r="AN614" i="4"/>
  <c r="AM614" i="4"/>
  <c r="AH614" i="4"/>
  <c r="AG614" i="4"/>
  <c r="AF614" i="4"/>
  <c r="AE614" i="4"/>
  <c r="AD614" i="4"/>
  <c r="AC614" i="4"/>
  <c r="AB614" i="4"/>
  <c r="AA614" i="4"/>
  <c r="Z614" i="4"/>
  <c r="Y614" i="4"/>
  <c r="X614" i="4"/>
  <c r="W614" i="4"/>
  <c r="E614" i="4"/>
  <c r="C941" i="4" s="1"/>
  <c r="AY613" i="4"/>
  <c r="F613" i="4" s="1"/>
  <c r="V613" i="4"/>
  <c r="AL613" i="4" s="1"/>
  <c r="U613" i="4"/>
  <c r="AK613" i="4" s="1"/>
  <c r="T613" i="4"/>
  <c r="AJ613" i="4" s="1"/>
  <c r="S613" i="4"/>
  <c r="H613" i="4"/>
  <c r="AY612" i="4"/>
  <c r="F612" i="4" s="1"/>
  <c r="V612" i="4"/>
  <c r="AL612" i="4" s="1"/>
  <c r="U612" i="4"/>
  <c r="AK612" i="4" s="1"/>
  <c r="T612" i="4"/>
  <c r="AJ612" i="4" s="1"/>
  <c r="S612" i="4"/>
  <c r="K612" i="4" s="1"/>
  <c r="H612" i="4"/>
  <c r="AY611" i="4"/>
  <c r="F611" i="4" s="1"/>
  <c r="V611" i="4"/>
  <c r="AL611" i="4" s="1"/>
  <c r="U611" i="4"/>
  <c r="AK611" i="4" s="1"/>
  <c r="T611" i="4"/>
  <c r="AJ611" i="4" s="1"/>
  <c r="S611" i="4"/>
  <c r="Q611" i="4" s="1"/>
  <c r="I611" i="4" s="1"/>
  <c r="G611" i="4" s="1"/>
  <c r="H611" i="4"/>
  <c r="AY610" i="4"/>
  <c r="F610" i="4" s="1"/>
  <c r="J610" i="4" s="1"/>
  <c r="V610" i="4"/>
  <c r="AL610" i="4" s="1"/>
  <c r="U610" i="4"/>
  <c r="AK610" i="4" s="1"/>
  <c r="T610" i="4"/>
  <c r="AJ610" i="4" s="1"/>
  <c r="S610" i="4"/>
  <c r="K610" i="4" s="1"/>
  <c r="AY609" i="4"/>
  <c r="F609" i="4" s="1"/>
  <c r="V609" i="4"/>
  <c r="AL609" i="4" s="1"/>
  <c r="U609" i="4"/>
  <c r="AK609" i="4" s="1"/>
  <c r="T609" i="4"/>
  <c r="AJ609" i="4" s="1"/>
  <c r="S609" i="4"/>
  <c r="AY608" i="4"/>
  <c r="F608" i="4" s="1"/>
  <c r="J608" i="4" s="1"/>
  <c r="V608" i="4"/>
  <c r="AL608" i="4" s="1"/>
  <c r="U608" i="4"/>
  <c r="AK608" i="4" s="1"/>
  <c r="T608" i="4"/>
  <c r="AJ608" i="4" s="1"/>
  <c r="S608" i="4"/>
  <c r="K608" i="4" s="1"/>
  <c r="AY607" i="4"/>
  <c r="V607" i="4"/>
  <c r="AL607" i="4" s="1"/>
  <c r="U607" i="4"/>
  <c r="AK607" i="4" s="1"/>
  <c r="T607" i="4"/>
  <c r="AJ607" i="4" s="1"/>
  <c r="S607" i="4"/>
  <c r="U606" i="4"/>
  <c r="AK606" i="4" s="1"/>
  <c r="T606" i="4"/>
  <c r="AJ606" i="4" s="1"/>
  <c r="AX587" i="4"/>
  <c r="AW587" i="4"/>
  <c r="AV587" i="4"/>
  <c r="AU587" i="4"/>
  <c r="AT587" i="4"/>
  <c r="AS587" i="4"/>
  <c r="AR587" i="4"/>
  <c r="AQ587" i="4"/>
  <c r="AP587" i="4"/>
  <c r="AO587" i="4"/>
  <c r="AN587" i="4"/>
  <c r="AM587" i="4"/>
  <c r="AH587" i="4"/>
  <c r="AG587" i="4"/>
  <c r="AF587" i="4"/>
  <c r="AE587" i="4"/>
  <c r="AD587" i="4"/>
  <c r="AC587" i="4"/>
  <c r="AB587" i="4"/>
  <c r="AA587" i="4"/>
  <c r="Z587" i="4"/>
  <c r="Y587" i="4"/>
  <c r="X587" i="4"/>
  <c r="W587" i="4"/>
  <c r="E587" i="4"/>
  <c r="C939" i="4" s="1"/>
  <c r="AY586" i="4"/>
  <c r="F586" i="4" s="1"/>
  <c r="V586" i="4"/>
  <c r="AL586" i="4" s="1"/>
  <c r="U586" i="4"/>
  <c r="AK586" i="4" s="1"/>
  <c r="T586" i="4"/>
  <c r="AJ586" i="4" s="1"/>
  <c r="S586" i="4"/>
  <c r="AY585" i="4"/>
  <c r="F585" i="4" s="1"/>
  <c r="J585" i="4" s="1"/>
  <c r="V585" i="4"/>
  <c r="AL585" i="4" s="1"/>
  <c r="U585" i="4"/>
  <c r="AK585" i="4" s="1"/>
  <c r="T585" i="4"/>
  <c r="AJ585" i="4" s="1"/>
  <c r="S585" i="4"/>
  <c r="Q585" i="4" s="1"/>
  <c r="I585" i="4" s="1"/>
  <c r="G585" i="4" s="1"/>
  <c r="H585" i="4"/>
  <c r="AY584" i="4"/>
  <c r="F584" i="4" s="1"/>
  <c r="V584" i="4"/>
  <c r="AL584" i="4" s="1"/>
  <c r="U584" i="4"/>
  <c r="AK584" i="4" s="1"/>
  <c r="T584" i="4"/>
  <c r="AJ584" i="4" s="1"/>
  <c r="S584" i="4"/>
  <c r="H584" i="4"/>
  <c r="AY583" i="4"/>
  <c r="F583" i="4" s="1"/>
  <c r="V583" i="4"/>
  <c r="AL583" i="4" s="1"/>
  <c r="U583" i="4"/>
  <c r="AK583" i="4" s="1"/>
  <c r="T583" i="4"/>
  <c r="AJ583" i="4" s="1"/>
  <c r="S583" i="4"/>
  <c r="Q583" i="4" s="1"/>
  <c r="I583" i="4" s="1"/>
  <c r="G583" i="4" s="1"/>
  <c r="AY582" i="4"/>
  <c r="F582" i="4" s="1"/>
  <c r="L582" i="4" s="1"/>
  <c r="V582" i="4"/>
  <c r="AL582" i="4" s="1"/>
  <c r="U582" i="4"/>
  <c r="AK582" i="4" s="1"/>
  <c r="T582" i="4"/>
  <c r="AJ582" i="4" s="1"/>
  <c r="S582" i="4"/>
  <c r="AY581" i="4"/>
  <c r="F581" i="4" s="1"/>
  <c r="V581" i="4"/>
  <c r="AL581" i="4" s="1"/>
  <c r="U581" i="4"/>
  <c r="AK581" i="4" s="1"/>
  <c r="T581" i="4"/>
  <c r="AJ581" i="4" s="1"/>
  <c r="S581" i="4"/>
  <c r="Q581" i="4" s="1"/>
  <c r="I581" i="4" s="1"/>
  <c r="G581" i="4" s="1"/>
  <c r="AY580" i="4"/>
  <c r="F580" i="4" s="1"/>
  <c r="V580" i="4"/>
  <c r="AL580" i="4" s="1"/>
  <c r="U580" i="4"/>
  <c r="AK580" i="4" s="1"/>
  <c r="T580" i="4"/>
  <c r="AJ580" i="4" s="1"/>
  <c r="S580" i="4"/>
  <c r="K580" i="4" s="1"/>
  <c r="AY579" i="4"/>
  <c r="F579" i="4" s="1"/>
  <c r="L579" i="4" s="1"/>
  <c r="V579" i="4"/>
  <c r="AL579" i="4" s="1"/>
  <c r="U579" i="4"/>
  <c r="AK579" i="4" s="1"/>
  <c r="T579" i="4"/>
  <c r="AJ579" i="4" s="1"/>
  <c r="S579" i="4"/>
  <c r="Q579" i="4" s="1"/>
  <c r="I579" i="4" s="1"/>
  <c r="G579" i="4" s="1"/>
  <c r="AY578" i="4"/>
  <c r="F578" i="4" s="1"/>
  <c r="L578" i="4" s="1"/>
  <c r="V578" i="4"/>
  <c r="AL578" i="4" s="1"/>
  <c r="U578" i="4"/>
  <c r="AK578" i="4" s="1"/>
  <c r="T578" i="4"/>
  <c r="AJ578" i="4" s="1"/>
  <c r="S578" i="4"/>
  <c r="K578" i="4" s="1"/>
  <c r="AY577" i="4"/>
  <c r="F577" i="4" s="1"/>
  <c r="V577" i="4"/>
  <c r="AL577" i="4" s="1"/>
  <c r="U577" i="4"/>
  <c r="AK577" i="4" s="1"/>
  <c r="T577" i="4"/>
  <c r="AJ577" i="4" s="1"/>
  <c r="S577" i="4"/>
  <c r="H577" i="4"/>
  <c r="AY576" i="4"/>
  <c r="V576" i="4"/>
  <c r="AL576" i="4" s="1"/>
  <c r="U576" i="4"/>
  <c r="AK576" i="4" s="1"/>
  <c r="T576" i="4"/>
  <c r="AJ576" i="4" s="1"/>
  <c r="S576" i="4"/>
  <c r="U575" i="4"/>
  <c r="AK575" i="4" s="1"/>
  <c r="T575" i="4"/>
  <c r="AJ575" i="4" s="1"/>
  <c r="AX555" i="4"/>
  <c r="AW555" i="4"/>
  <c r="AV555" i="4"/>
  <c r="AU555" i="4"/>
  <c r="AT555" i="4"/>
  <c r="AS555" i="4"/>
  <c r="AR555" i="4"/>
  <c r="AQ555" i="4"/>
  <c r="AP555" i="4"/>
  <c r="AO555" i="4"/>
  <c r="AN555" i="4"/>
  <c r="AM555" i="4"/>
  <c r="AH555" i="4"/>
  <c r="AG555" i="4"/>
  <c r="AF555" i="4"/>
  <c r="AE555" i="4"/>
  <c r="AD555" i="4"/>
  <c r="AC555" i="4"/>
  <c r="AB555" i="4"/>
  <c r="AA555" i="4"/>
  <c r="Z555" i="4"/>
  <c r="Y555" i="4"/>
  <c r="X555" i="4"/>
  <c r="W555" i="4"/>
  <c r="E555" i="4"/>
  <c r="C937" i="4" s="1"/>
  <c r="AY554" i="4"/>
  <c r="F554" i="4" s="1"/>
  <c r="F555" i="4" s="1"/>
  <c r="V554" i="4"/>
  <c r="V555" i="4" s="1"/>
  <c r="U554" i="4"/>
  <c r="AK554" i="4" s="1"/>
  <c r="T554" i="4"/>
  <c r="AJ554" i="4" s="1"/>
  <c r="S554" i="4"/>
  <c r="AY553" i="4"/>
  <c r="AL553" i="4"/>
  <c r="AK553" i="4"/>
  <c r="AJ553" i="4"/>
  <c r="S553" i="4"/>
  <c r="U552" i="4"/>
  <c r="AK552" i="4" s="1"/>
  <c r="T552" i="4"/>
  <c r="AJ552" i="4" s="1"/>
  <c r="AX533" i="4"/>
  <c r="AW533" i="4"/>
  <c r="AV533" i="4"/>
  <c r="AU533" i="4"/>
  <c r="AT533" i="4"/>
  <c r="AS533" i="4"/>
  <c r="AR533" i="4"/>
  <c r="AQ533" i="4"/>
  <c r="AP533" i="4"/>
  <c r="AO533" i="4"/>
  <c r="AN533" i="4"/>
  <c r="AM533" i="4"/>
  <c r="AH533" i="4"/>
  <c r="AG533" i="4"/>
  <c r="AF533" i="4"/>
  <c r="AE533" i="4"/>
  <c r="AD533" i="4"/>
  <c r="AC533" i="4"/>
  <c r="AB533" i="4"/>
  <c r="AA533" i="4"/>
  <c r="Z533" i="4"/>
  <c r="Y533" i="4"/>
  <c r="X533" i="4"/>
  <c r="W533" i="4"/>
  <c r="E533" i="4"/>
  <c r="AY532" i="4"/>
  <c r="F532" i="4" s="1"/>
  <c r="V532" i="4"/>
  <c r="AL532" i="4" s="1"/>
  <c r="U532" i="4"/>
  <c r="AK532" i="4" s="1"/>
  <c r="T532" i="4"/>
  <c r="AJ532" i="4" s="1"/>
  <c r="S532" i="4"/>
  <c r="K532" i="4" s="1"/>
  <c r="H532" i="4"/>
  <c r="AY531" i="4"/>
  <c r="F531" i="4" s="1"/>
  <c r="L531" i="4" s="1"/>
  <c r="V531" i="4"/>
  <c r="AL531" i="4" s="1"/>
  <c r="U531" i="4"/>
  <c r="AK531" i="4" s="1"/>
  <c r="T531" i="4"/>
  <c r="AJ531" i="4" s="1"/>
  <c r="S531" i="4"/>
  <c r="H531" i="4"/>
  <c r="AY530" i="4"/>
  <c r="F530" i="4" s="1"/>
  <c r="V530" i="4"/>
  <c r="AL530" i="4" s="1"/>
  <c r="U530" i="4"/>
  <c r="AK530" i="4" s="1"/>
  <c r="T530" i="4"/>
  <c r="AJ530" i="4" s="1"/>
  <c r="S530" i="4"/>
  <c r="Q530" i="4" s="1"/>
  <c r="I530" i="4" s="1"/>
  <c r="G530" i="4" s="1"/>
  <c r="AY529" i="4"/>
  <c r="F529" i="4" s="1"/>
  <c r="J529" i="4" s="1"/>
  <c r="V529" i="4"/>
  <c r="AL529" i="4" s="1"/>
  <c r="U529" i="4"/>
  <c r="AK529" i="4" s="1"/>
  <c r="T529" i="4"/>
  <c r="AJ529" i="4" s="1"/>
  <c r="S529" i="4"/>
  <c r="AY528" i="4"/>
  <c r="V528" i="4"/>
  <c r="U528" i="4"/>
  <c r="AK528" i="4" s="1"/>
  <c r="T528" i="4"/>
  <c r="AJ528" i="4" s="1"/>
  <c r="S528" i="4"/>
  <c r="U527" i="4"/>
  <c r="AK527" i="4" s="1"/>
  <c r="AX508" i="4"/>
  <c r="AW508" i="4"/>
  <c r="AV508" i="4"/>
  <c r="AU508" i="4"/>
  <c r="AT508" i="4"/>
  <c r="AS508" i="4"/>
  <c r="AR508" i="4"/>
  <c r="AQ508" i="4"/>
  <c r="AP508" i="4"/>
  <c r="AO508" i="4"/>
  <c r="AN508" i="4"/>
  <c r="AM508" i="4"/>
  <c r="AH508" i="4"/>
  <c r="AG508" i="4"/>
  <c r="AF508" i="4"/>
  <c r="AE508" i="4"/>
  <c r="AD508" i="4"/>
  <c r="AC508" i="4"/>
  <c r="AB508" i="4"/>
  <c r="AA508" i="4"/>
  <c r="Z508" i="4"/>
  <c r="Y508" i="4"/>
  <c r="X508" i="4"/>
  <c r="W508" i="4"/>
  <c r="E508" i="4"/>
  <c r="C933" i="4" s="1"/>
  <c r="AY507" i="4"/>
  <c r="F507" i="4" s="1"/>
  <c r="F508" i="4" s="1"/>
  <c r="V507" i="4"/>
  <c r="V508" i="4" s="1"/>
  <c r="U507" i="4"/>
  <c r="AK507" i="4" s="1"/>
  <c r="T507" i="4"/>
  <c r="AJ507" i="4" s="1"/>
  <c r="S507" i="4"/>
  <c r="Q507" i="4" s="1"/>
  <c r="I507" i="4" s="1"/>
  <c r="G507" i="4" s="1"/>
  <c r="AY506" i="4"/>
  <c r="AL506" i="4"/>
  <c r="AK506" i="4"/>
  <c r="AJ506" i="4"/>
  <c r="S506" i="4"/>
  <c r="U505" i="4"/>
  <c r="AK505" i="4" s="1"/>
  <c r="T505" i="4"/>
  <c r="AJ505" i="4" s="1"/>
  <c r="AX484" i="4"/>
  <c r="AW484" i="4"/>
  <c r="AV484" i="4"/>
  <c r="AU484" i="4"/>
  <c r="AT484" i="4"/>
  <c r="AS484" i="4"/>
  <c r="AR484" i="4"/>
  <c r="AQ484" i="4"/>
  <c r="AP484" i="4"/>
  <c r="AO484" i="4"/>
  <c r="AN484" i="4"/>
  <c r="AM484" i="4"/>
  <c r="AH484" i="4"/>
  <c r="AG484" i="4"/>
  <c r="AF484" i="4"/>
  <c r="AE484" i="4"/>
  <c r="AD484" i="4"/>
  <c r="AC484" i="4"/>
  <c r="AB484" i="4"/>
  <c r="AA484" i="4"/>
  <c r="Z484" i="4"/>
  <c r="Y484" i="4"/>
  <c r="X484" i="4"/>
  <c r="W484" i="4"/>
  <c r="E484" i="4"/>
  <c r="V480" i="4" s="1"/>
  <c r="AY483" i="4"/>
  <c r="F483" i="4" s="1"/>
  <c r="L483" i="4" s="1"/>
  <c r="V483" i="4"/>
  <c r="AL483" i="4" s="1"/>
  <c r="U483" i="4"/>
  <c r="AK483" i="4" s="1"/>
  <c r="T483" i="4"/>
  <c r="AJ483" i="4" s="1"/>
  <c r="S483" i="4"/>
  <c r="AY482" i="4"/>
  <c r="F482" i="4" s="1"/>
  <c r="V482" i="4"/>
  <c r="U482" i="4"/>
  <c r="AK482" i="4" s="1"/>
  <c r="T482" i="4"/>
  <c r="AJ482" i="4" s="1"/>
  <c r="S482" i="4"/>
  <c r="AY481" i="4"/>
  <c r="V481" i="4"/>
  <c r="AL481" i="4" s="1"/>
  <c r="U481" i="4"/>
  <c r="AK481" i="4" s="1"/>
  <c r="T481" i="4"/>
  <c r="AJ481" i="4" s="1"/>
  <c r="S481" i="4"/>
  <c r="U480" i="4"/>
  <c r="AK480" i="4" s="1"/>
  <c r="T480" i="4"/>
  <c r="AJ480" i="4" s="1"/>
  <c r="AX460" i="4"/>
  <c r="AW460" i="4"/>
  <c r="AV460" i="4"/>
  <c r="AU460" i="4"/>
  <c r="AT460" i="4"/>
  <c r="AS460" i="4"/>
  <c r="AR460" i="4"/>
  <c r="AQ460" i="4"/>
  <c r="AP460" i="4"/>
  <c r="AO460" i="4"/>
  <c r="AN460" i="4"/>
  <c r="AM460" i="4"/>
  <c r="AH460" i="4"/>
  <c r="AG460" i="4"/>
  <c r="AF460" i="4"/>
  <c r="AE460" i="4"/>
  <c r="AD460" i="4"/>
  <c r="AC460" i="4"/>
  <c r="AB460" i="4"/>
  <c r="AA460" i="4"/>
  <c r="Z460" i="4"/>
  <c r="Y460" i="4"/>
  <c r="X460" i="4"/>
  <c r="W460" i="4"/>
  <c r="E460" i="4"/>
  <c r="C929" i="4" s="1"/>
  <c r="AY459" i="4"/>
  <c r="F459" i="4" s="1"/>
  <c r="V459" i="4"/>
  <c r="U459" i="4"/>
  <c r="AK459" i="4" s="1"/>
  <c r="T459" i="4"/>
  <c r="AJ459" i="4" s="1"/>
  <c r="S459" i="4"/>
  <c r="K459" i="4" s="1"/>
  <c r="K460" i="4" s="1"/>
  <c r="I929" i="4" s="1"/>
  <c r="AY458" i="4"/>
  <c r="V458" i="4"/>
  <c r="AL458" i="4" s="1"/>
  <c r="U458" i="4"/>
  <c r="AK458" i="4" s="1"/>
  <c r="T458" i="4"/>
  <c r="AJ458" i="4" s="1"/>
  <c r="S458" i="4"/>
  <c r="AK457" i="4"/>
  <c r="T457" i="4"/>
  <c r="AJ457" i="4" s="1"/>
  <c r="AX437" i="4"/>
  <c r="AW437" i="4"/>
  <c r="AV437" i="4"/>
  <c r="AU437" i="4"/>
  <c r="AT437" i="4"/>
  <c r="AS437" i="4"/>
  <c r="AR437" i="4"/>
  <c r="AQ437" i="4"/>
  <c r="AP437" i="4"/>
  <c r="AO437" i="4"/>
  <c r="AN437" i="4"/>
  <c r="AM437" i="4"/>
  <c r="AH437" i="4"/>
  <c r="AG437" i="4"/>
  <c r="AF437" i="4"/>
  <c r="AE437" i="4"/>
  <c r="AD437" i="4"/>
  <c r="AC437" i="4"/>
  <c r="AB437" i="4"/>
  <c r="AA437" i="4"/>
  <c r="Z437" i="4"/>
  <c r="Y437" i="4"/>
  <c r="X437" i="4"/>
  <c r="W437" i="4"/>
  <c r="E437" i="4"/>
  <c r="AY436" i="4"/>
  <c r="F436" i="4" s="1"/>
  <c r="V436" i="4"/>
  <c r="AL436" i="4" s="1"/>
  <c r="U436" i="4"/>
  <c r="AK436" i="4" s="1"/>
  <c r="T436" i="4"/>
  <c r="AJ436" i="4" s="1"/>
  <c r="S436" i="4"/>
  <c r="H436" i="4"/>
  <c r="AY435" i="4"/>
  <c r="F435" i="4" s="1"/>
  <c r="V435" i="4"/>
  <c r="AL435" i="4" s="1"/>
  <c r="U435" i="4"/>
  <c r="AK435" i="4" s="1"/>
  <c r="T435" i="4"/>
  <c r="AJ435" i="4" s="1"/>
  <c r="S435" i="4"/>
  <c r="Q435" i="4" s="1"/>
  <c r="I435" i="4" s="1"/>
  <c r="G435" i="4" s="1"/>
  <c r="AY434" i="4"/>
  <c r="F434" i="4" s="1"/>
  <c r="V434" i="4"/>
  <c r="U434" i="4"/>
  <c r="AK434" i="4" s="1"/>
  <c r="T434" i="4"/>
  <c r="AJ434" i="4" s="1"/>
  <c r="S434" i="4"/>
  <c r="K434" i="4" s="1"/>
  <c r="AY433" i="4"/>
  <c r="AL433" i="4"/>
  <c r="AK433" i="4"/>
  <c r="AJ433" i="4"/>
  <c r="U432" i="4"/>
  <c r="AK431" i="4" s="1"/>
  <c r="AX412" i="4"/>
  <c r="AW412" i="4"/>
  <c r="AV412" i="4"/>
  <c r="AU412" i="4"/>
  <c r="AT412" i="4"/>
  <c r="AS412" i="4"/>
  <c r="AR412" i="4"/>
  <c r="AQ412" i="4"/>
  <c r="AP412" i="4"/>
  <c r="AO412" i="4"/>
  <c r="AN412" i="4"/>
  <c r="AM412" i="4"/>
  <c r="AH412" i="4"/>
  <c r="AG412" i="4"/>
  <c r="AF412" i="4"/>
  <c r="AE412" i="4"/>
  <c r="AD412" i="4"/>
  <c r="AC412" i="4"/>
  <c r="AB412" i="4"/>
  <c r="AA412" i="4"/>
  <c r="Z412" i="4"/>
  <c r="Y412" i="4"/>
  <c r="X412" i="4"/>
  <c r="W412" i="4"/>
  <c r="E412" i="4"/>
  <c r="C925" i="4" s="1"/>
  <c r="AY411" i="4"/>
  <c r="F411" i="4" s="1"/>
  <c r="V411" i="4"/>
  <c r="AL411" i="4" s="1"/>
  <c r="U411" i="4"/>
  <c r="AK411" i="4" s="1"/>
  <c r="T411" i="4"/>
  <c r="AJ411" i="4" s="1"/>
  <c r="S411" i="4"/>
  <c r="Q411" i="4" s="1"/>
  <c r="I411" i="4" s="1"/>
  <c r="G411" i="4" s="1"/>
  <c r="H411" i="4"/>
  <c r="AY410" i="4"/>
  <c r="F410" i="4" s="1"/>
  <c r="V410" i="4"/>
  <c r="AL410" i="4" s="1"/>
  <c r="U410" i="4"/>
  <c r="AK410" i="4" s="1"/>
  <c r="T410" i="4"/>
  <c r="AJ410" i="4" s="1"/>
  <c r="S410" i="4"/>
  <c r="AY409" i="4"/>
  <c r="F409" i="4" s="1"/>
  <c r="L409" i="4" s="1"/>
  <c r="V409" i="4"/>
  <c r="AL409" i="4" s="1"/>
  <c r="U409" i="4"/>
  <c r="AK409" i="4" s="1"/>
  <c r="T409" i="4"/>
  <c r="AJ409" i="4" s="1"/>
  <c r="S409" i="4"/>
  <c r="K409" i="4" s="1"/>
  <c r="H409" i="4"/>
  <c r="AY408" i="4"/>
  <c r="F408" i="4" s="1"/>
  <c r="V408" i="4"/>
  <c r="AL408" i="4" s="1"/>
  <c r="U408" i="4"/>
  <c r="AK408" i="4" s="1"/>
  <c r="T408" i="4"/>
  <c r="AJ408" i="4" s="1"/>
  <c r="S408" i="4"/>
  <c r="Q408" i="4" s="1"/>
  <c r="I408" i="4" s="1"/>
  <c r="G408" i="4" s="1"/>
  <c r="AY407" i="4"/>
  <c r="V407" i="4"/>
  <c r="U407" i="4"/>
  <c r="AK407" i="4" s="1"/>
  <c r="T407" i="4"/>
  <c r="AJ407" i="4" s="1"/>
  <c r="S407" i="4"/>
  <c r="Q407" i="4" s="1"/>
  <c r="P407" i="4"/>
  <c r="U406" i="4"/>
  <c r="AK406" i="4" s="1"/>
  <c r="W389" i="4"/>
  <c r="AX387" i="4"/>
  <c r="AW387" i="4"/>
  <c r="AV387" i="4"/>
  <c r="AU387" i="4"/>
  <c r="AT387" i="4"/>
  <c r="AS387" i="4"/>
  <c r="AR387" i="4"/>
  <c r="AQ387" i="4"/>
  <c r="AP387" i="4"/>
  <c r="AO387" i="4"/>
  <c r="AN387" i="4"/>
  <c r="AM387" i="4"/>
  <c r="AH387" i="4"/>
  <c r="AG387" i="4"/>
  <c r="AF387" i="4"/>
  <c r="AE387" i="4"/>
  <c r="AD387" i="4"/>
  <c r="AC387" i="4"/>
  <c r="AB387" i="4"/>
  <c r="AA387" i="4"/>
  <c r="Z387" i="4"/>
  <c r="Y387" i="4"/>
  <c r="X387" i="4"/>
  <c r="W387" i="4"/>
  <c r="E387" i="4"/>
  <c r="C923" i="4" s="1"/>
  <c r="AY386" i="4"/>
  <c r="F386" i="4" s="1"/>
  <c r="F387" i="4" s="1"/>
  <c r="V386" i="4"/>
  <c r="V387" i="4" s="1"/>
  <c r="U386" i="4"/>
  <c r="AK386" i="4" s="1"/>
  <c r="T386" i="4"/>
  <c r="AJ386" i="4" s="1"/>
  <c r="S386" i="4"/>
  <c r="S387" i="4" s="1"/>
  <c r="AY385" i="4"/>
  <c r="AK384" i="4"/>
  <c r="U384" i="4"/>
  <c r="T384" i="4"/>
  <c r="AJ384" i="4" s="1"/>
  <c r="AM365" i="4"/>
  <c r="AY365" i="4" s="1"/>
  <c r="AH365" i="4"/>
  <c r="AG365" i="4"/>
  <c r="AF365" i="4"/>
  <c r="AE365" i="4"/>
  <c r="AD365" i="4"/>
  <c r="AC365" i="4"/>
  <c r="AB365" i="4"/>
  <c r="AA365" i="4"/>
  <c r="Z365" i="4"/>
  <c r="Y365" i="4"/>
  <c r="X365" i="4"/>
  <c r="W365" i="4"/>
  <c r="AL340" i="4" s="1"/>
  <c r="E365" i="4"/>
  <c r="AY364" i="4"/>
  <c r="F364" i="4" s="1"/>
  <c r="J364" i="4" s="1"/>
  <c r="H364" i="4" s="1"/>
  <c r="V364" i="4"/>
  <c r="AL364" i="4" s="1"/>
  <c r="U364" i="4"/>
  <c r="AK364" i="4" s="1"/>
  <c r="T364" i="4"/>
  <c r="AJ364" i="4" s="1"/>
  <c r="S364" i="4"/>
  <c r="Q364" i="4" s="1"/>
  <c r="I364" i="4" s="1"/>
  <c r="G364" i="4" s="1"/>
  <c r="AY363" i="4"/>
  <c r="F363" i="4" s="1"/>
  <c r="L363" i="4" s="1"/>
  <c r="V363" i="4"/>
  <c r="AL363" i="4" s="1"/>
  <c r="U363" i="4"/>
  <c r="AK363" i="4" s="1"/>
  <c r="T363" i="4"/>
  <c r="AJ363" i="4" s="1"/>
  <c r="S363" i="4"/>
  <c r="Q363" i="4" s="1"/>
  <c r="I363" i="4" s="1"/>
  <c r="G363" i="4" s="1"/>
  <c r="AY362" i="4"/>
  <c r="F362" i="4" s="1"/>
  <c r="V362" i="4"/>
  <c r="AL362" i="4" s="1"/>
  <c r="U362" i="4"/>
  <c r="AK362" i="4" s="1"/>
  <c r="T362" i="4"/>
  <c r="AJ362" i="4" s="1"/>
  <c r="S362" i="4"/>
  <c r="Q362" i="4" s="1"/>
  <c r="I362" i="4" s="1"/>
  <c r="G362" i="4" s="1"/>
  <c r="AY361" i="4"/>
  <c r="F361" i="4" s="1"/>
  <c r="V361" i="4"/>
  <c r="AL361" i="4" s="1"/>
  <c r="U361" i="4"/>
  <c r="AK361" i="4" s="1"/>
  <c r="T361" i="4"/>
  <c r="AJ361" i="4" s="1"/>
  <c r="S361" i="4"/>
  <c r="K361" i="4" s="1"/>
  <c r="AY360" i="4"/>
  <c r="F360" i="4" s="1"/>
  <c r="V360" i="4"/>
  <c r="AL360" i="4" s="1"/>
  <c r="U360" i="4"/>
  <c r="AK360" i="4" s="1"/>
  <c r="T360" i="4"/>
  <c r="AJ360" i="4" s="1"/>
  <c r="S360" i="4"/>
  <c r="K360" i="4" s="1"/>
  <c r="AY359" i="4"/>
  <c r="V359" i="4"/>
  <c r="AL359" i="4" s="1"/>
  <c r="U359" i="4"/>
  <c r="AK359" i="4" s="1"/>
  <c r="T359" i="4"/>
  <c r="AJ359" i="4" s="1"/>
  <c r="S359" i="4"/>
  <c r="K359" i="4" s="1"/>
  <c r="L359" i="4"/>
  <c r="AY358" i="4"/>
  <c r="F358" i="4" s="1"/>
  <c r="L358" i="4" s="1"/>
  <c r="V358" i="4"/>
  <c r="AL358" i="4" s="1"/>
  <c r="U358" i="4"/>
  <c r="AK358" i="4" s="1"/>
  <c r="T358" i="4"/>
  <c r="AJ358" i="4" s="1"/>
  <c r="S358" i="4"/>
  <c r="K358" i="4" s="1"/>
  <c r="AY357" i="4"/>
  <c r="V357" i="4"/>
  <c r="AL357" i="4" s="1"/>
  <c r="U357" i="4"/>
  <c r="AK357" i="4" s="1"/>
  <c r="T357" i="4"/>
  <c r="AJ357" i="4" s="1"/>
  <c r="S357" i="4"/>
  <c r="K357" i="4" s="1"/>
  <c r="L357" i="4"/>
  <c r="AY356" i="4"/>
  <c r="F356" i="4" s="1"/>
  <c r="V356" i="4"/>
  <c r="AL356" i="4" s="1"/>
  <c r="U356" i="4"/>
  <c r="AK356" i="4" s="1"/>
  <c r="T356" i="4"/>
  <c r="AJ356" i="4" s="1"/>
  <c r="S356" i="4"/>
  <c r="AY355" i="4"/>
  <c r="V355" i="4"/>
  <c r="AL355" i="4" s="1"/>
  <c r="U355" i="4"/>
  <c r="AK355" i="4" s="1"/>
  <c r="T355" i="4"/>
  <c r="AJ355" i="4" s="1"/>
  <c r="S355" i="4"/>
  <c r="K355" i="4" s="1"/>
  <c r="L355" i="4"/>
  <c r="AY354" i="4"/>
  <c r="F354" i="4" s="1"/>
  <c r="V354" i="4"/>
  <c r="AL354" i="4" s="1"/>
  <c r="U354" i="4"/>
  <c r="AK354" i="4" s="1"/>
  <c r="T354" i="4"/>
  <c r="AJ354" i="4" s="1"/>
  <c r="S354" i="4"/>
  <c r="K354" i="4" s="1"/>
  <c r="AY353" i="4"/>
  <c r="V353" i="4"/>
  <c r="AL353" i="4" s="1"/>
  <c r="U353" i="4"/>
  <c r="AK353" i="4" s="1"/>
  <c r="T353" i="4"/>
  <c r="AJ353" i="4" s="1"/>
  <c r="S353" i="4"/>
  <c r="K353" i="4" s="1"/>
  <c r="L353" i="4"/>
  <c r="AY352" i="4"/>
  <c r="F352" i="4" s="1"/>
  <c r="V352" i="4"/>
  <c r="AL352" i="4" s="1"/>
  <c r="U352" i="4"/>
  <c r="AK352" i="4" s="1"/>
  <c r="T352" i="4"/>
  <c r="AJ352" i="4" s="1"/>
  <c r="S352" i="4"/>
  <c r="K352" i="4" s="1"/>
  <c r="AY351" i="4"/>
  <c r="F351" i="4" s="1"/>
  <c r="J351" i="4" s="1"/>
  <c r="H351" i="4" s="1"/>
  <c r="V351" i="4"/>
  <c r="AL351" i="4" s="1"/>
  <c r="U351" i="4"/>
  <c r="AK351" i="4" s="1"/>
  <c r="T351" i="4"/>
  <c r="AJ351" i="4" s="1"/>
  <c r="S351" i="4"/>
  <c r="K351" i="4" s="1"/>
  <c r="AY350" i="4"/>
  <c r="V350" i="4"/>
  <c r="AL350" i="4" s="1"/>
  <c r="U350" i="4"/>
  <c r="AK350" i="4" s="1"/>
  <c r="T350" i="4"/>
  <c r="AJ350" i="4" s="1"/>
  <c r="S350" i="4"/>
  <c r="K350" i="4" s="1"/>
  <c r="L350" i="4"/>
  <c r="AY349" i="4"/>
  <c r="F349" i="4" s="1"/>
  <c r="L349" i="4" s="1"/>
  <c r="V349" i="4"/>
  <c r="AL349" i="4" s="1"/>
  <c r="U349" i="4"/>
  <c r="AK349" i="4" s="1"/>
  <c r="T349" i="4"/>
  <c r="AJ349" i="4" s="1"/>
  <c r="S349" i="4"/>
  <c r="AY348" i="4"/>
  <c r="F348" i="4" s="1"/>
  <c r="L348" i="4" s="1"/>
  <c r="V348" i="4"/>
  <c r="AL348" i="4" s="1"/>
  <c r="U348" i="4"/>
  <c r="AK348" i="4" s="1"/>
  <c r="T348" i="4"/>
  <c r="AJ348" i="4" s="1"/>
  <c r="S348" i="4"/>
  <c r="K348" i="4" s="1"/>
  <c r="AY347" i="4"/>
  <c r="V347" i="4"/>
  <c r="AL347" i="4" s="1"/>
  <c r="U347" i="4"/>
  <c r="AK347" i="4" s="1"/>
  <c r="T347" i="4"/>
  <c r="AJ347" i="4" s="1"/>
  <c r="S347" i="4"/>
  <c r="K347" i="4" s="1"/>
  <c r="L347" i="4"/>
  <c r="AY346" i="4"/>
  <c r="F346" i="4" s="1"/>
  <c r="V346" i="4"/>
  <c r="AL346" i="4" s="1"/>
  <c r="U346" i="4"/>
  <c r="AK346" i="4" s="1"/>
  <c r="T346" i="4"/>
  <c r="AJ346" i="4" s="1"/>
  <c r="S346" i="4"/>
  <c r="Q346" i="4" s="1"/>
  <c r="I346" i="4" s="1"/>
  <c r="G346" i="4" s="1"/>
  <c r="AY345" i="4"/>
  <c r="F345" i="4" s="1"/>
  <c r="V345" i="4"/>
  <c r="AL345" i="4" s="1"/>
  <c r="U345" i="4"/>
  <c r="AK345" i="4" s="1"/>
  <c r="T345" i="4"/>
  <c r="AJ345" i="4" s="1"/>
  <c r="S345" i="4"/>
  <c r="Q345" i="4" s="1"/>
  <c r="I345" i="4" s="1"/>
  <c r="G345" i="4" s="1"/>
  <c r="AY344" i="4"/>
  <c r="V344" i="4"/>
  <c r="AL344" i="4" s="1"/>
  <c r="U344" i="4"/>
  <c r="AK344" i="4" s="1"/>
  <c r="T344" i="4"/>
  <c r="AJ344" i="4" s="1"/>
  <c r="S344" i="4"/>
  <c r="K344" i="4" s="1"/>
  <c r="L344" i="4"/>
  <c r="AY343" i="4"/>
  <c r="F343" i="4" s="1"/>
  <c r="L343" i="4" s="1"/>
  <c r="V343" i="4"/>
  <c r="AL343" i="4" s="1"/>
  <c r="U343" i="4"/>
  <c r="AK343" i="4" s="1"/>
  <c r="T343" i="4"/>
  <c r="S343" i="4"/>
  <c r="Q343" i="4" s="1"/>
  <c r="I343" i="4" s="1"/>
  <c r="G343" i="4" s="1"/>
  <c r="AY342" i="4"/>
  <c r="V342" i="4"/>
  <c r="AL342" i="4" s="1"/>
  <c r="U342" i="4"/>
  <c r="AK342" i="4" s="1"/>
  <c r="T342" i="4"/>
  <c r="AJ342" i="4" s="1"/>
  <c r="S342" i="4"/>
  <c r="K342" i="4" s="1"/>
  <c r="L342" i="4"/>
  <c r="AY341" i="4"/>
  <c r="F341" i="4" s="1"/>
  <c r="V341" i="4"/>
  <c r="U341" i="4"/>
  <c r="AK341" i="4" s="1"/>
  <c r="T341" i="4"/>
  <c r="AJ341" i="4" s="1"/>
  <c r="S341" i="4"/>
  <c r="K341" i="4" s="1"/>
  <c r="U340" i="4"/>
  <c r="AK339" i="4" s="1"/>
  <c r="AJ338" i="4"/>
  <c r="AQ336" i="4"/>
  <c r="AY321" i="4"/>
  <c r="Z321" i="4"/>
  <c r="W321" i="4"/>
  <c r="S321" i="4" s="1"/>
  <c r="U321" i="4"/>
  <c r="AK321" i="4" s="1"/>
  <c r="T321" i="4"/>
  <c r="AJ321" i="4" s="1"/>
  <c r="E321" i="4"/>
  <c r="C919" i="4" s="1"/>
  <c r="AY320" i="4"/>
  <c r="F320" i="4" s="1"/>
  <c r="J320" i="4" s="1"/>
  <c r="V320" i="4"/>
  <c r="AL320" i="4" s="1"/>
  <c r="U320" i="4"/>
  <c r="AK320" i="4" s="1"/>
  <c r="T320" i="4"/>
  <c r="AJ320" i="4" s="1"/>
  <c r="S320" i="4"/>
  <c r="Q320" i="4" s="1"/>
  <c r="I320" i="4" s="1"/>
  <c r="G320" i="4" s="1"/>
  <c r="AY319" i="4"/>
  <c r="F319" i="4" s="1"/>
  <c r="J319" i="4" s="1"/>
  <c r="V319" i="4"/>
  <c r="AL319" i="4" s="1"/>
  <c r="U319" i="4"/>
  <c r="AK319" i="4" s="1"/>
  <c r="T319" i="4"/>
  <c r="AJ319" i="4" s="1"/>
  <c r="S319" i="4"/>
  <c r="Q319" i="4" s="1"/>
  <c r="I319" i="4" s="1"/>
  <c r="G319" i="4" s="1"/>
  <c r="AY318" i="4"/>
  <c r="F318" i="4" s="1"/>
  <c r="V318" i="4"/>
  <c r="AL318" i="4" s="1"/>
  <c r="U318" i="4"/>
  <c r="AK318" i="4" s="1"/>
  <c r="T318" i="4"/>
  <c r="AJ318" i="4" s="1"/>
  <c r="S318" i="4"/>
  <c r="Q318" i="4" s="1"/>
  <c r="I318" i="4" s="1"/>
  <c r="G318" i="4" s="1"/>
  <c r="AY317" i="4"/>
  <c r="V317" i="4"/>
  <c r="AL317" i="4" s="1"/>
  <c r="U317" i="4"/>
  <c r="AK317" i="4" s="1"/>
  <c r="T317" i="4"/>
  <c r="AJ317" i="4" s="1"/>
  <c r="S317" i="4"/>
  <c r="Q317" i="4" s="1"/>
  <c r="I317" i="4" s="1"/>
  <c r="G317" i="4" s="1"/>
  <c r="AK316" i="4"/>
  <c r="U316" i="4"/>
  <c r="T316" i="4"/>
  <c r="AJ316" i="4" s="1"/>
  <c r="AX295" i="4"/>
  <c r="AW295" i="4"/>
  <c r="AV295" i="4"/>
  <c r="AU295" i="4"/>
  <c r="AT295" i="4"/>
  <c r="AS295" i="4"/>
  <c r="AR295" i="4"/>
  <c r="AQ295" i="4"/>
  <c r="AP295" i="4"/>
  <c r="AO295" i="4"/>
  <c r="AN295" i="4"/>
  <c r="AM295" i="4"/>
  <c r="AH295" i="4"/>
  <c r="AG295" i="4"/>
  <c r="AF295" i="4"/>
  <c r="AE295" i="4"/>
  <c r="AD295" i="4"/>
  <c r="AC295" i="4"/>
  <c r="AB295" i="4"/>
  <c r="AA295" i="4"/>
  <c r="Z295" i="4"/>
  <c r="Y295" i="4"/>
  <c r="X295" i="4"/>
  <c r="W295" i="4"/>
  <c r="E295" i="4"/>
  <c r="AY294" i="4"/>
  <c r="F294" i="4" s="1"/>
  <c r="L294" i="4" s="1"/>
  <c r="V294" i="4"/>
  <c r="AL294" i="4" s="1"/>
  <c r="U294" i="4"/>
  <c r="AK294" i="4" s="1"/>
  <c r="T294" i="4"/>
  <c r="AJ294" i="4" s="1"/>
  <c r="S294" i="4"/>
  <c r="Q294" i="4" s="1"/>
  <c r="I294" i="4" s="1"/>
  <c r="G294" i="4" s="1"/>
  <c r="V293" i="4"/>
  <c r="AL293" i="4" s="1"/>
  <c r="U293" i="4"/>
  <c r="AK293" i="4" s="1"/>
  <c r="T293" i="4"/>
  <c r="AJ293" i="4" s="1"/>
  <c r="S293" i="4"/>
  <c r="F293" i="4"/>
  <c r="L293" i="4" s="1"/>
  <c r="AY292" i="4"/>
  <c r="F292" i="4" s="1"/>
  <c r="L292" i="4" s="1"/>
  <c r="V292" i="4"/>
  <c r="AL292" i="4" s="1"/>
  <c r="U292" i="4"/>
  <c r="AK292" i="4" s="1"/>
  <c r="T292" i="4"/>
  <c r="AJ292" i="4" s="1"/>
  <c r="S292" i="4"/>
  <c r="AY291" i="4"/>
  <c r="F291" i="4" s="1"/>
  <c r="V291" i="4"/>
  <c r="AL291" i="4" s="1"/>
  <c r="U291" i="4"/>
  <c r="AK291" i="4" s="1"/>
  <c r="T291" i="4"/>
  <c r="AJ291" i="4" s="1"/>
  <c r="S291" i="4"/>
  <c r="Q291" i="4" s="1"/>
  <c r="I291" i="4" s="1"/>
  <c r="G291" i="4" s="1"/>
  <c r="AY290" i="4"/>
  <c r="F290" i="4" s="1"/>
  <c r="V290" i="4"/>
  <c r="AL290" i="4" s="1"/>
  <c r="U290" i="4"/>
  <c r="AK290" i="4" s="1"/>
  <c r="T290" i="4"/>
  <c r="AJ290" i="4" s="1"/>
  <c r="S290" i="4"/>
  <c r="K290" i="4" s="1"/>
  <c r="AY289" i="4"/>
  <c r="F289" i="4" s="1"/>
  <c r="V289" i="4"/>
  <c r="AL289" i="4" s="1"/>
  <c r="U289" i="4"/>
  <c r="AK289" i="4" s="1"/>
  <c r="T289" i="4"/>
  <c r="AJ289" i="4" s="1"/>
  <c r="S289" i="4"/>
  <c r="Q289" i="4" s="1"/>
  <c r="I289" i="4" s="1"/>
  <c r="G289" i="4" s="1"/>
  <c r="AY288" i="4"/>
  <c r="F288" i="4" s="1"/>
  <c r="V288" i="4"/>
  <c r="AL288" i="4" s="1"/>
  <c r="U288" i="4"/>
  <c r="AK288" i="4" s="1"/>
  <c r="T288" i="4"/>
  <c r="AJ288" i="4" s="1"/>
  <c r="S288" i="4"/>
  <c r="H288" i="4"/>
  <c r="AK287" i="4"/>
  <c r="U287" i="4"/>
  <c r="T287" i="4"/>
  <c r="AJ287" i="4" s="1"/>
  <c r="AX267" i="4"/>
  <c r="AW267" i="4"/>
  <c r="AV267" i="4"/>
  <c r="AU267" i="4"/>
  <c r="AT267" i="4"/>
  <c r="AS267" i="4"/>
  <c r="AR267" i="4"/>
  <c r="AQ267" i="4"/>
  <c r="AP267" i="4"/>
  <c r="AO267" i="4"/>
  <c r="AN267" i="4"/>
  <c r="AM267" i="4"/>
  <c r="AH267" i="4"/>
  <c r="AG267" i="4"/>
  <c r="AF267" i="4"/>
  <c r="AE267" i="4"/>
  <c r="AD267" i="4"/>
  <c r="AC267" i="4"/>
  <c r="AB267" i="4"/>
  <c r="AA267" i="4"/>
  <c r="Z267" i="4"/>
  <c r="Y267" i="4"/>
  <c r="X267" i="4"/>
  <c r="W267" i="4"/>
  <c r="E267" i="4"/>
  <c r="AY266" i="4"/>
  <c r="F266" i="4" s="1"/>
  <c r="L266" i="4" s="1"/>
  <c r="AI266" i="4"/>
  <c r="V266" i="4"/>
  <c r="AL266" i="4" s="1"/>
  <c r="U266" i="4"/>
  <c r="AK266" i="4" s="1"/>
  <c r="T266" i="4"/>
  <c r="AJ266" i="4" s="1"/>
  <c r="S266" i="4"/>
  <c r="K266" i="4" s="1"/>
  <c r="AY265" i="4"/>
  <c r="F265" i="4" s="1"/>
  <c r="AI265" i="4"/>
  <c r="V265" i="4"/>
  <c r="AL265" i="4" s="1"/>
  <c r="U265" i="4"/>
  <c r="AK265" i="4" s="1"/>
  <c r="T265" i="4"/>
  <c r="AJ265" i="4" s="1"/>
  <c r="S265" i="4"/>
  <c r="Q265" i="4" s="1"/>
  <c r="I265" i="4" s="1"/>
  <c r="G265" i="4" s="1"/>
  <c r="H265" i="4"/>
  <c r="AY264" i="4"/>
  <c r="F264" i="4" s="1"/>
  <c r="L264" i="4" s="1"/>
  <c r="AI264" i="4"/>
  <c r="V264" i="4"/>
  <c r="AL264" i="4" s="1"/>
  <c r="U264" i="4"/>
  <c r="AK264" i="4" s="1"/>
  <c r="T264" i="4"/>
  <c r="AJ264" i="4" s="1"/>
  <c r="S264" i="4"/>
  <c r="K264" i="4" s="1"/>
  <c r="AY263" i="4"/>
  <c r="F263" i="4" s="1"/>
  <c r="AI263" i="4"/>
  <c r="V263" i="4"/>
  <c r="AL263" i="4" s="1"/>
  <c r="U263" i="4"/>
  <c r="AK263" i="4" s="1"/>
  <c r="T263" i="4"/>
  <c r="AJ263" i="4" s="1"/>
  <c r="S263" i="4"/>
  <c r="Q263" i="4" s="1"/>
  <c r="I263" i="4" s="1"/>
  <c r="G263" i="4" s="1"/>
  <c r="H263" i="4"/>
  <c r="AY262" i="4"/>
  <c r="F262" i="4" s="1"/>
  <c r="AI262" i="4"/>
  <c r="V262" i="4"/>
  <c r="AL262" i="4" s="1"/>
  <c r="U262" i="4"/>
  <c r="AK262" i="4" s="1"/>
  <c r="T262" i="4"/>
  <c r="AJ262" i="4" s="1"/>
  <c r="S262" i="4"/>
  <c r="K262" i="4" s="1"/>
  <c r="AY261" i="4"/>
  <c r="F261" i="4" s="1"/>
  <c r="AI261" i="4"/>
  <c r="V261" i="4"/>
  <c r="AL261" i="4" s="1"/>
  <c r="U261" i="4"/>
  <c r="AK261" i="4" s="1"/>
  <c r="T261" i="4"/>
  <c r="AJ261" i="4" s="1"/>
  <c r="S261" i="4"/>
  <c r="Q261" i="4" s="1"/>
  <c r="I261" i="4" s="1"/>
  <c r="G261" i="4" s="1"/>
  <c r="AY260" i="4"/>
  <c r="F260" i="4" s="1"/>
  <c r="AI260" i="4"/>
  <c r="V260" i="4"/>
  <c r="AL260" i="4" s="1"/>
  <c r="U260" i="4"/>
  <c r="AK260" i="4" s="1"/>
  <c r="T260" i="4"/>
  <c r="AJ260" i="4" s="1"/>
  <c r="S260" i="4"/>
  <c r="K260" i="4" s="1"/>
  <c r="AY259" i="4"/>
  <c r="F259" i="4" s="1"/>
  <c r="AI259" i="4"/>
  <c r="V259" i="4"/>
  <c r="AL259" i="4" s="1"/>
  <c r="U259" i="4"/>
  <c r="AK259" i="4" s="1"/>
  <c r="T259" i="4"/>
  <c r="AJ259" i="4" s="1"/>
  <c r="S259" i="4"/>
  <c r="AY258" i="4"/>
  <c r="F258" i="4" s="1"/>
  <c r="AI258" i="4"/>
  <c r="V258" i="4"/>
  <c r="AL258" i="4" s="1"/>
  <c r="U258" i="4"/>
  <c r="AK258" i="4" s="1"/>
  <c r="T258" i="4"/>
  <c r="AJ258" i="4" s="1"/>
  <c r="S258" i="4"/>
  <c r="AY257" i="4"/>
  <c r="F257" i="4" s="1"/>
  <c r="AI257" i="4"/>
  <c r="V257" i="4"/>
  <c r="AL257" i="4" s="1"/>
  <c r="U257" i="4"/>
  <c r="AK257" i="4" s="1"/>
  <c r="T257" i="4"/>
  <c r="AJ257" i="4" s="1"/>
  <c r="S257" i="4"/>
  <c r="Q257" i="4" s="1"/>
  <c r="I257" i="4" s="1"/>
  <c r="G257" i="4" s="1"/>
  <c r="AY256" i="4"/>
  <c r="F256" i="4" s="1"/>
  <c r="AI256" i="4"/>
  <c r="V256" i="4"/>
  <c r="AL256" i="4" s="1"/>
  <c r="U256" i="4"/>
  <c r="AK256" i="4" s="1"/>
  <c r="T256" i="4"/>
  <c r="AJ256" i="4" s="1"/>
  <c r="S256" i="4"/>
  <c r="K256" i="4" s="1"/>
  <c r="AY255" i="4"/>
  <c r="F255" i="4" s="1"/>
  <c r="AI255" i="4"/>
  <c r="V255" i="4"/>
  <c r="AL255" i="4" s="1"/>
  <c r="U255" i="4"/>
  <c r="AK255" i="4" s="1"/>
  <c r="T255" i="4"/>
  <c r="AJ255" i="4" s="1"/>
  <c r="S255" i="4"/>
  <c r="AY254" i="4"/>
  <c r="F254" i="4" s="1"/>
  <c r="AI254" i="4"/>
  <c r="V254" i="4"/>
  <c r="AL254" i="4" s="1"/>
  <c r="U254" i="4"/>
  <c r="AK254" i="4" s="1"/>
  <c r="T254" i="4"/>
  <c r="AJ254" i="4" s="1"/>
  <c r="S254" i="4"/>
  <c r="AY253" i="4"/>
  <c r="F253" i="4" s="1"/>
  <c r="AI253" i="4"/>
  <c r="V253" i="4"/>
  <c r="AL253" i="4" s="1"/>
  <c r="U253" i="4"/>
  <c r="AK253" i="4" s="1"/>
  <c r="T253" i="4"/>
  <c r="AJ253" i="4" s="1"/>
  <c r="S253" i="4"/>
  <c r="AY252" i="4"/>
  <c r="F252" i="4" s="1"/>
  <c r="AI252" i="4"/>
  <c r="V252" i="4"/>
  <c r="U252" i="4"/>
  <c r="AK252" i="4" s="1"/>
  <c r="T252" i="4"/>
  <c r="AJ252" i="4" s="1"/>
  <c r="S252" i="4"/>
  <c r="K252" i="4" s="1"/>
  <c r="AY251" i="4"/>
  <c r="F251" i="4" s="1"/>
  <c r="AI251" i="4"/>
  <c r="V251" i="4"/>
  <c r="AL251" i="4" s="1"/>
  <c r="U251" i="4"/>
  <c r="AK251" i="4" s="1"/>
  <c r="T251" i="4"/>
  <c r="AJ251" i="4" s="1"/>
  <c r="S251" i="4"/>
  <c r="K251" i="4" s="1"/>
  <c r="AK250" i="4"/>
  <c r="U250" i="4"/>
  <c r="T250" i="4"/>
  <c r="AJ250" i="4" s="1"/>
  <c r="AV230" i="4"/>
  <c r="AU230" i="4"/>
  <c r="AT230" i="4"/>
  <c r="AS230" i="4"/>
  <c r="AR230" i="4"/>
  <c r="AL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E230" i="4"/>
  <c r="AY229" i="4"/>
  <c r="F229" i="4" s="1"/>
  <c r="L229" i="4" s="1"/>
  <c r="AK229" i="4"/>
  <c r="AJ229" i="4"/>
  <c r="V229" i="4"/>
  <c r="U229" i="4"/>
  <c r="T229" i="4"/>
  <c r="S229" i="4"/>
  <c r="Q229" i="4" s="1"/>
  <c r="AY228" i="4"/>
  <c r="F228" i="4" s="1"/>
  <c r="AK228" i="4"/>
  <c r="AJ228" i="4"/>
  <c r="V228" i="4"/>
  <c r="U228" i="4"/>
  <c r="T228" i="4"/>
  <c r="S228" i="4"/>
  <c r="Q228" i="4" s="1"/>
  <c r="AY227" i="4"/>
  <c r="F227" i="4" s="1"/>
  <c r="L227" i="4" s="1"/>
  <c r="AK227" i="4"/>
  <c r="AJ227" i="4"/>
  <c r="V227" i="4"/>
  <c r="U227" i="4"/>
  <c r="T227" i="4"/>
  <c r="S227" i="4"/>
  <c r="Q227" i="4" s="1"/>
  <c r="I227" i="4" s="1"/>
  <c r="G227" i="4" s="1"/>
  <c r="AY226" i="4"/>
  <c r="F226" i="4" s="1"/>
  <c r="AK226" i="4"/>
  <c r="AJ226" i="4"/>
  <c r="V226" i="4"/>
  <c r="U226" i="4"/>
  <c r="T226" i="4"/>
  <c r="S226" i="4"/>
  <c r="Q226" i="4" s="1"/>
  <c r="AY225" i="4"/>
  <c r="F225" i="4" s="1"/>
  <c r="AK225" i="4"/>
  <c r="AJ225" i="4"/>
  <c r="V225" i="4"/>
  <c r="U225" i="4"/>
  <c r="T225" i="4"/>
  <c r="S225" i="4"/>
  <c r="Q225" i="4" s="1"/>
  <c r="I225" i="4" s="1"/>
  <c r="G225" i="4" s="1"/>
  <c r="AY224" i="4"/>
  <c r="F224" i="4" s="1"/>
  <c r="L224" i="4" s="1"/>
  <c r="AK224" i="4"/>
  <c r="AJ224" i="4"/>
  <c r="V224" i="4"/>
  <c r="U224" i="4"/>
  <c r="T224" i="4"/>
  <c r="S224" i="4"/>
  <c r="Q224" i="4" s="1"/>
  <c r="K224" i="4" s="1"/>
  <c r="AY223" i="4"/>
  <c r="F223" i="4" s="1"/>
  <c r="AK223" i="4"/>
  <c r="AJ223" i="4"/>
  <c r="V223" i="4"/>
  <c r="U223" i="4"/>
  <c r="T223" i="4"/>
  <c r="S223" i="4"/>
  <c r="H223" i="4"/>
  <c r="AK222" i="4"/>
  <c r="AJ222" i="4"/>
  <c r="U222" i="4"/>
  <c r="T222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E203" i="4"/>
  <c r="C911" i="4" s="1"/>
  <c r="AY202" i="4"/>
  <c r="F202" i="4" s="1"/>
  <c r="J202" i="4" s="1"/>
  <c r="AL202" i="4"/>
  <c r="U202" i="4"/>
  <c r="AK202" i="4" s="1"/>
  <c r="T202" i="4"/>
  <c r="AJ202" i="4" s="1"/>
  <c r="S202" i="4"/>
  <c r="Q202" i="4" s="1"/>
  <c r="I202" i="4" s="1"/>
  <c r="G202" i="4" s="1"/>
  <c r="AY201" i="4"/>
  <c r="F201" i="4" s="1"/>
  <c r="AL201" i="4"/>
  <c r="U201" i="4"/>
  <c r="AK201" i="4" s="1"/>
  <c r="T201" i="4"/>
  <c r="AJ201" i="4" s="1"/>
  <c r="S201" i="4"/>
  <c r="H201" i="4"/>
  <c r="AY200" i="4"/>
  <c r="F200" i="4" s="1"/>
  <c r="AL200" i="4"/>
  <c r="U200" i="4"/>
  <c r="AK200" i="4" s="1"/>
  <c r="T200" i="4"/>
  <c r="AJ200" i="4" s="1"/>
  <c r="S200" i="4"/>
  <c r="Q200" i="4" s="1"/>
  <c r="I200" i="4" s="1"/>
  <c r="G200" i="4" s="1"/>
  <c r="H200" i="4"/>
  <c r="AY199" i="4"/>
  <c r="F199" i="4" s="1"/>
  <c r="J199" i="4" s="1"/>
  <c r="AL199" i="4"/>
  <c r="U199" i="4"/>
  <c r="AK199" i="4" s="1"/>
  <c r="T199" i="4"/>
  <c r="AJ199" i="4" s="1"/>
  <c r="S199" i="4"/>
  <c r="Q199" i="4" s="1"/>
  <c r="I199" i="4" s="1"/>
  <c r="G199" i="4" s="1"/>
  <c r="AY198" i="4"/>
  <c r="F198" i="4" s="1"/>
  <c r="AL198" i="4"/>
  <c r="U198" i="4"/>
  <c r="AK198" i="4" s="1"/>
  <c r="T198" i="4"/>
  <c r="AJ198" i="4" s="1"/>
  <c r="S198" i="4"/>
  <c r="AY197" i="4"/>
  <c r="F197" i="4" s="1"/>
  <c r="AL197" i="4"/>
  <c r="U197" i="4"/>
  <c r="AK197" i="4" s="1"/>
  <c r="T197" i="4"/>
  <c r="AJ197" i="4" s="1"/>
  <c r="S197" i="4"/>
  <c r="Q197" i="4" s="1"/>
  <c r="I197" i="4" s="1"/>
  <c r="G197" i="4" s="1"/>
  <c r="H197" i="4"/>
  <c r="AY196" i="4"/>
  <c r="F196" i="4" s="1"/>
  <c r="J196" i="4" s="1"/>
  <c r="AL196" i="4"/>
  <c r="U196" i="4"/>
  <c r="AK196" i="4" s="1"/>
  <c r="T196" i="4"/>
  <c r="AJ196" i="4" s="1"/>
  <c r="S196" i="4"/>
  <c r="Q196" i="4" s="1"/>
  <c r="I196" i="4" s="1"/>
  <c r="G196" i="4" s="1"/>
  <c r="H196" i="4"/>
  <c r="AY195" i="4"/>
  <c r="F195" i="4" s="1"/>
  <c r="AL195" i="4"/>
  <c r="U195" i="4"/>
  <c r="AK195" i="4" s="1"/>
  <c r="T195" i="4"/>
  <c r="AJ195" i="4" s="1"/>
  <c r="S195" i="4"/>
  <c r="AY194" i="4"/>
  <c r="F194" i="4" s="1"/>
  <c r="AL194" i="4"/>
  <c r="U194" i="4"/>
  <c r="AK194" i="4" s="1"/>
  <c r="T194" i="4"/>
  <c r="AJ194" i="4" s="1"/>
  <c r="S194" i="4"/>
  <c r="K194" i="4" s="1"/>
  <c r="H194" i="4"/>
  <c r="AK193" i="4"/>
  <c r="V193" i="4"/>
  <c r="U193" i="4"/>
  <c r="T193" i="4"/>
  <c r="AJ193" i="4" s="1"/>
  <c r="AX167" i="4"/>
  <c r="AW167" i="4"/>
  <c r="AV167" i="4"/>
  <c r="AU167" i="4"/>
  <c r="AT167" i="4"/>
  <c r="AS167" i="4"/>
  <c r="AR167" i="4"/>
  <c r="AQ167" i="4"/>
  <c r="AN167" i="4"/>
  <c r="AM167" i="4"/>
  <c r="AL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E167" i="4"/>
  <c r="C909" i="4" s="1"/>
  <c r="K166" i="4"/>
  <c r="G166" i="4"/>
  <c r="I166" i="4" s="1"/>
  <c r="F166" i="4"/>
  <c r="L166" i="4" s="1"/>
  <c r="AY165" i="4"/>
  <c r="F165" i="4" s="1"/>
  <c r="L165" i="4" s="1"/>
  <c r="AI165" i="4"/>
  <c r="S165" i="4"/>
  <c r="Q165" i="4" s="1"/>
  <c r="G165" i="4" s="1"/>
  <c r="I165" i="4" s="1"/>
  <c r="AY164" i="4"/>
  <c r="F164" i="4" s="1"/>
  <c r="L164" i="4" s="1"/>
  <c r="AI164" i="4"/>
  <c r="S164" i="4"/>
  <c r="Q164" i="4" s="1"/>
  <c r="G164" i="4" s="1"/>
  <c r="I164" i="4" s="1"/>
  <c r="AY163" i="4"/>
  <c r="F163" i="4" s="1"/>
  <c r="L163" i="4" s="1"/>
  <c r="AI163" i="4"/>
  <c r="S163" i="4"/>
  <c r="Q163" i="4" s="1"/>
  <c r="G163" i="4" s="1"/>
  <c r="I163" i="4" s="1"/>
  <c r="AY162" i="4"/>
  <c r="F162" i="4" s="1"/>
  <c r="AI162" i="4"/>
  <c r="S162" i="4"/>
  <c r="Q162" i="4" s="1"/>
  <c r="G162" i="4" s="1"/>
  <c r="I162" i="4" s="1"/>
  <c r="AY161" i="4"/>
  <c r="F161" i="4" s="1"/>
  <c r="AJ161" i="4"/>
  <c r="AI161" i="4"/>
  <c r="S161" i="4"/>
  <c r="Q161" i="4" s="1"/>
  <c r="G161" i="4" s="1"/>
  <c r="I161" i="4" s="1"/>
  <c r="H161" i="4"/>
  <c r="AK160" i="4"/>
  <c r="AJ160" i="4"/>
  <c r="AI160" i="4"/>
  <c r="AX142" i="4"/>
  <c r="AW142" i="4"/>
  <c r="AV142" i="4"/>
  <c r="AU142" i="4"/>
  <c r="AT142" i="4"/>
  <c r="AS142" i="4"/>
  <c r="AR142" i="4"/>
  <c r="AQ142" i="4"/>
  <c r="AN142" i="4"/>
  <c r="AM142" i="4"/>
  <c r="AL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E142" i="4"/>
  <c r="C907" i="4" s="1"/>
  <c r="AY141" i="4"/>
  <c r="F141" i="4" s="1"/>
  <c r="J141" i="4" s="1"/>
  <c r="AI141" i="4"/>
  <c r="S141" i="4"/>
  <c r="Q141" i="4" s="1"/>
  <c r="G141" i="4" s="1"/>
  <c r="I141" i="4" s="1"/>
  <c r="H141" i="4"/>
  <c r="AY140" i="4"/>
  <c r="F140" i="4" s="1"/>
  <c r="J140" i="4" s="1"/>
  <c r="AI140" i="4"/>
  <c r="S140" i="4"/>
  <c r="Q140" i="4" s="1"/>
  <c r="G140" i="4" s="1"/>
  <c r="I140" i="4" s="1"/>
  <c r="AY139" i="4"/>
  <c r="F139" i="4" s="1"/>
  <c r="J139" i="4" s="1"/>
  <c r="AI139" i="4"/>
  <c r="S139" i="4"/>
  <c r="Q139" i="4" s="1"/>
  <c r="G139" i="4" s="1"/>
  <c r="I139" i="4" s="1"/>
  <c r="AY138" i="4"/>
  <c r="F138" i="4" s="1"/>
  <c r="AJ138" i="4"/>
  <c r="AI138" i="4"/>
  <c r="S138" i="4"/>
  <c r="Q138" i="4" s="1"/>
  <c r="G138" i="4" s="1"/>
  <c r="I138" i="4" s="1"/>
  <c r="AY137" i="4"/>
  <c r="F137" i="4" s="1"/>
  <c r="J137" i="4" s="1"/>
  <c r="AJ137" i="4"/>
  <c r="AI137" i="4"/>
  <c r="S137" i="4"/>
  <c r="K137" i="4" s="1"/>
  <c r="H137" i="4"/>
  <c r="AK136" i="4"/>
  <c r="AJ136" i="4"/>
  <c r="AI136" i="4"/>
  <c r="AX117" i="4"/>
  <c r="AW117" i="4"/>
  <c r="AV117" i="4"/>
  <c r="AU117" i="4"/>
  <c r="AT117" i="4"/>
  <c r="AS117" i="4"/>
  <c r="AR117" i="4"/>
  <c r="AQ117" i="4"/>
  <c r="AN117" i="4"/>
  <c r="AM117" i="4"/>
  <c r="AL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E117" i="4"/>
  <c r="C905" i="4" s="1"/>
  <c r="AY116" i="4"/>
  <c r="F116" i="4" s="1"/>
  <c r="AI116" i="4"/>
  <c r="S116" i="4"/>
  <c r="AY115" i="4"/>
  <c r="F115" i="4" s="1"/>
  <c r="AI115" i="4"/>
  <c r="S115" i="4"/>
  <c r="AY114" i="4"/>
  <c r="F114" i="4" s="1"/>
  <c r="AI114" i="4"/>
  <c r="S114" i="4"/>
  <c r="AY113" i="4"/>
  <c r="F113" i="4" s="1"/>
  <c r="AI113" i="4"/>
  <c r="S113" i="4"/>
  <c r="K113" i="4" s="1"/>
  <c r="AY112" i="4"/>
  <c r="F112" i="4" s="1"/>
  <c r="AJ112" i="4"/>
  <c r="AI112" i="4"/>
  <c r="S112" i="4"/>
  <c r="K112" i="4" s="1"/>
  <c r="AY111" i="4"/>
  <c r="AJ111" i="4"/>
  <c r="AI111" i="4"/>
  <c r="S111" i="4"/>
  <c r="AK110" i="4"/>
  <c r="AJ110" i="4"/>
  <c r="AI110" i="4"/>
  <c r="AB105" i="4"/>
  <c r="Y105" i="4"/>
  <c r="AX91" i="4"/>
  <c r="AW91" i="4"/>
  <c r="AV91" i="4"/>
  <c r="AU91" i="4"/>
  <c r="AT91" i="4"/>
  <c r="AS91" i="4"/>
  <c r="AR91" i="4"/>
  <c r="AQ91" i="4"/>
  <c r="AN91" i="4"/>
  <c r="AM91" i="4"/>
  <c r="AL91" i="4"/>
  <c r="AG91" i="4"/>
  <c r="AF91" i="4"/>
  <c r="AE91" i="4"/>
  <c r="AD91" i="4"/>
  <c r="AC91" i="4"/>
  <c r="AB91" i="4"/>
  <c r="AA91" i="4"/>
  <c r="W91" i="4"/>
  <c r="V91" i="4"/>
  <c r="E91" i="4"/>
  <c r="C903" i="4" s="1"/>
  <c r="AY90" i="4"/>
  <c r="F90" i="4" s="1"/>
  <c r="L90" i="4" s="1"/>
  <c r="AI90" i="4"/>
  <c r="S90" i="4"/>
  <c r="Q90" i="4" s="1"/>
  <c r="G90" i="4" s="1"/>
  <c r="I90" i="4" s="1"/>
  <c r="AY89" i="4"/>
  <c r="F89" i="4" s="1"/>
  <c r="L89" i="4" s="1"/>
  <c r="X89" i="4"/>
  <c r="AI89" i="4" s="1"/>
  <c r="S89" i="4"/>
  <c r="Q89" i="4" s="1"/>
  <c r="G89" i="4" s="1"/>
  <c r="I89" i="4" s="1"/>
  <c r="AY88" i="4"/>
  <c r="F88" i="4" s="1"/>
  <c r="L88" i="4" s="1"/>
  <c r="AI88" i="4"/>
  <c r="S88" i="4"/>
  <c r="K88" i="4" s="1"/>
  <c r="H88" i="4"/>
  <c r="AY87" i="4"/>
  <c r="F87" i="4" s="1"/>
  <c r="J87" i="4" s="1"/>
  <c r="AI87" i="4"/>
  <c r="S87" i="4"/>
  <c r="K87" i="4" s="1"/>
  <c r="AY86" i="4"/>
  <c r="F86" i="4" s="1"/>
  <c r="AI86" i="4"/>
  <c r="S86" i="4"/>
  <c r="Q86" i="4" s="1"/>
  <c r="G86" i="4" s="1"/>
  <c r="I86" i="4" s="1"/>
  <c r="AY85" i="4"/>
  <c r="F85" i="4" s="1"/>
  <c r="AI85" i="4"/>
  <c r="S85" i="4"/>
  <c r="Q85" i="4" s="1"/>
  <c r="G85" i="4" s="1"/>
  <c r="I85" i="4" s="1"/>
  <c r="H85" i="4"/>
  <c r="AY84" i="4"/>
  <c r="F84" i="4" s="1"/>
  <c r="J84" i="4" s="1"/>
  <c r="AH84" i="4"/>
  <c r="AH91" i="4" s="1"/>
  <c r="X84" i="4"/>
  <c r="S84" i="4"/>
  <c r="K84" i="4" s="1"/>
  <c r="AY83" i="4"/>
  <c r="F83" i="4" s="1"/>
  <c r="L83" i="4" s="1"/>
  <c r="AJ83" i="4"/>
  <c r="AI83" i="4"/>
  <c r="S83" i="4"/>
  <c r="K83" i="4" s="1"/>
  <c r="H83" i="4"/>
  <c r="AY82" i="4"/>
  <c r="F82" i="4" s="1"/>
  <c r="AJ82" i="4"/>
  <c r="Z82" i="4"/>
  <c r="Z91" i="4" s="1"/>
  <c r="Y82" i="4"/>
  <c r="Y91" i="4" s="1"/>
  <c r="X82" i="4"/>
  <c r="S82" i="4"/>
  <c r="Q82" i="4" s="1"/>
  <c r="G82" i="4" s="1"/>
  <c r="I82" i="4" s="1"/>
  <c r="AK81" i="4"/>
  <c r="AJ81" i="4"/>
  <c r="AB76" i="4"/>
  <c r="Y76" i="4"/>
  <c r="AX63" i="4"/>
  <c r="AW63" i="4"/>
  <c r="AV63" i="4"/>
  <c r="AU63" i="4"/>
  <c r="AT63" i="4"/>
  <c r="AS63" i="4"/>
  <c r="AR63" i="4"/>
  <c r="AQ63" i="4"/>
  <c r="AN63" i="4"/>
  <c r="AM63" i="4"/>
  <c r="AL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E63" i="4"/>
  <c r="P60" i="4" s="1"/>
  <c r="AY62" i="4"/>
  <c r="F62" i="4" s="1"/>
  <c r="AI62" i="4"/>
  <c r="S62" i="4"/>
  <c r="Q62" i="4" s="1"/>
  <c r="G62" i="4" s="1"/>
  <c r="I62" i="4" s="1"/>
  <c r="AY61" i="4"/>
  <c r="F61" i="4" s="1"/>
  <c r="AI61" i="4"/>
  <c r="S61" i="4"/>
  <c r="Q61" i="4" s="1"/>
  <c r="G61" i="4" s="1"/>
  <c r="I61" i="4" s="1"/>
  <c r="AY60" i="4"/>
  <c r="F60" i="4" s="1"/>
  <c r="AI60" i="4"/>
  <c r="S60" i="4"/>
  <c r="Q60" i="4" s="1"/>
  <c r="G60" i="4" s="1"/>
  <c r="I60" i="4" s="1"/>
  <c r="AY59" i="4"/>
  <c r="F59" i="4" s="1"/>
  <c r="AJ59" i="4"/>
  <c r="AI59" i="4"/>
  <c r="S59" i="4"/>
  <c r="Q59" i="4" s="1"/>
  <c r="G59" i="4" s="1"/>
  <c r="I59" i="4" s="1"/>
  <c r="AY58" i="4"/>
  <c r="AJ58" i="4"/>
  <c r="AI58" i="4"/>
  <c r="S58" i="4"/>
  <c r="Q58" i="4" s="1"/>
  <c r="G58" i="4" s="1"/>
  <c r="I58" i="4" s="1"/>
  <c r="AK57" i="4"/>
  <c r="AJ57" i="4"/>
  <c r="AI57" i="4"/>
  <c r="AB52" i="4"/>
  <c r="Y52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E40" i="4"/>
  <c r="C899" i="4" s="1"/>
  <c r="AY39" i="4"/>
  <c r="F39" i="4" s="1"/>
  <c r="V39" i="4"/>
  <c r="AL39" i="4" s="1"/>
  <c r="U39" i="4"/>
  <c r="AK39" i="4" s="1"/>
  <c r="T39" i="4"/>
  <c r="AJ39" i="4" s="1"/>
  <c r="S39" i="4"/>
  <c r="Q39" i="4" s="1"/>
  <c r="I39" i="4" s="1"/>
  <c r="G39" i="4" s="1"/>
  <c r="H39" i="4"/>
  <c r="V38" i="4"/>
  <c r="AL38" i="4" s="1"/>
  <c r="U38" i="4"/>
  <c r="AK38" i="4" s="1"/>
  <c r="T38" i="4"/>
  <c r="AJ38" i="4" s="1"/>
  <c r="S38" i="4"/>
  <c r="K38" i="4" s="1"/>
  <c r="H38" i="4"/>
  <c r="F38" i="4"/>
  <c r="L38" i="4" s="1"/>
  <c r="AY37" i="4"/>
  <c r="F37" i="4" s="1"/>
  <c r="L37" i="4" s="1"/>
  <c r="V37" i="4"/>
  <c r="AL37" i="4" s="1"/>
  <c r="U37" i="4"/>
  <c r="AK37" i="4" s="1"/>
  <c r="T37" i="4"/>
  <c r="AJ37" i="4" s="1"/>
  <c r="S37" i="4"/>
  <c r="K37" i="4" s="1"/>
  <c r="AY36" i="4"/>
  <c r="F36" i="4" s="1"/>
  <c r="J36" i="4" s="1"/>
  <c r="V36" i="4"/>
  <c r="U36" i="4"/>
  <c r="AK36" i="4" s="1"/>
  <c r="T36" i="4"/>
  <c r="AJ36" i="4" s="1"/>
  <c r="S36" i="4"/>
  <c r="K36" i="4" s="1"/>
  <c r="AY35" i="4"/>
  <c r="F35" i="4" s="1"/>
  <c r="V35" i="4"/>
  <c r="U35" i="4"/>
  <c r="AK35" i="4" s="1"/>
  <c r="T35" i="4"/>
  <c r="AJ35" i="4" s="1"/>
  <c r="S35" i="4"/>
  <c r="AK34" i="4"/>
  <c r="U34" i="4"/>
  <c r="T34" i="4"/>
  <c r="AJ34" i="4" s="1"/>
  <c r="AX15" i="4"/>
  <c r="AW15" i="4"/>
  <c r="AV15" i="4"/>
  <c r="AU15" i="4"/>
  <c r="AT15" i="4"/>
  <c r="AS15" i="4"/>
  <c r="AR15" i="4"/>
  <c r="AQ15" i="4"/>
  <c r="AP15" i="4"/>
  <c r="AO15" i="4"/>
  <c r="AN15" i="4"/>
  <c r="AM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E15" i="4"/>
  <c r="C897" i="4" s="1"/>
  <c r="P897" i="4" s="1"/>
  <c r="AY14" i="4"/>
  <c r="F14" i="4" s="1"/>
  <c r="V14" i="4"/>
  <c r="AL14" i="4" s="1"/>
  <c r="U14" i="4"/>
  <c r="AK14" i="4" s="1"/>
  <c r="T14" i="4"/>
  <c r="AJ14" i="4" s="1"/>
  <c r="S14" i="4"/>
  <c r="Q14" i="4" s="1"/>
  <c r="I14" i="4" s="1"/>
  <c r="G14" i="4" s="1"/>
  <c r="AJ13" i="4"/>
  <c r="V13" i="4"/>
  <c r="AL13" i="4" s="1"/>
  <c r="U13" i="4"/>
  <c r="AK13" i="4" s="1"/>
  <c r="S13" i="4"/>
  <c r="Q13" i="4" s="1"/>
  <c r="H13" i="4"/>
  <c r="F13" i="4"/>
  <c r="L13" i="4" s="1"/>
  <c r="AY12" i="4"/>
  <c r="F12" i="4" s="1"/>
  <c r="V12" i="4"/>
  <c r="AL12" i="4" s="1"/>
  <c r="U12" i="4"/>
  <c r="AK12" i="4" s="1"/>
  <c r="T12" i="4"/>
  <c r="AJ12" i="4" s="1"/>
  <c r="S12" i="4"/>
  <c r="Q12" i="4" s="1"/>
  <c r="I12" i="4" s="1"/>
  <c r="G12" i="4" s="1"/>
  <c r="AY11" i="4"/>
  <c r="F11" i="4" s="1"/>
  <c r="L11" i="4" s="1"/>
  <c r="V11" i="4"/>
  <c r="AL11" i="4" s="1"/>
  <c r="U11" i="4"/>
  <c r="AK11" i="4" s="1"/>
  <c r="T11" i="4"/>
  <c r="AJ11" i="4" s="1"/>
  <c r="S11" i="4"/>
  <c r="K11" i="4" s="1"/>
  <c r="H11" i="4"/>
  <c r="AY10" i="4"/>
  <c r="F10" i="4" s="1"/>
  <c r="L10" i="4" s="1"/>
  <c r="V10" i="4"/>
  <c r="U10" i="4"/>
  <c r="AK10" i="4" s="1"/>
  <c r="T10" i="4"/>
  <c r="AJ10" i="4" s="1"/>
  <c r="S10" i="4"/>
  <c r="Q10" i="4" s="1"/>
  <c r="I10" i="4" s="1"/>
  <c r="G10" i="4" s="1"/>
  <c r="AK9" i="4"/>
  <c r="U9" i="4"/>
  <c r="T9" i="4"/>
  <c r="AJ9" i="4" s="1"/>
  <c r="P19" i="2"/>
  <c r="R16" i="2" s="1"/>
  <c r="G8" i="1"/>
  <c r="G6" i="1" s="1"/>
  <c r="H727" i="4" l="1"/>
  <c r="P870" i="4"/>
  <c r="H730" i="4"/>
  <c r="P201" i="4"/>
  <c r="Q266" i="4"/>
  <c r="I266" i="4" s="1"/>
  <c r="G266" i="4" s="1"/>
  <c r="P411" i="4"/>
  <c r="K164" i="4"/>
  <c r="K257" i="4"/>
  <c r="Q262" i="4"/>
  <c r="I262" i="4" s="1"/>
  <c r="G262" i="4" s="1"/>
  <c r="K291" i="4"/>
  <c r="P577" i="4"/>
  <c r="Q757" i="4"/>
  <c r="I755" i="4" s="1"/>
  <c r="G755" i="4" s="1"/>
  <c r="K343" i="4"/>
  <c r="D316" i="5"/>
  <c r="K13" i="4"/>
  <c r="D338" i="5"/>
  <c r="F338" i="5" s="1"/>
  <c r="P585" i="4"/>
  <c r="K733" i="4"/>
  <c r="D352" i="5"/>
  <c r="F352" i="5" s="1"/>
  <c r="P223" i="4"/>
  <c r="Q256" i="4"/>
  <c r="I256" i="4" s="1"/>
  <c r="G256" i="4" s="1"/>
  <c r="D217" i="5"/>
  <c r="F217" i="5" s="1"/>
  <c r="K411" i="4"/>
  <c r="V575" i="4"/>
  <c r="K803" i="4"/>
  <c r="Q386" i="4"/>
  <c r="I386" i="4" s="1"/>
  <c r="G386" i="4" s="1"/>
  <c r="V634" i="4"/>
  <c r="Q732" i="4"/>
  <c r="L778" i="4"/>
  <c r="Q871" i="4"/>
  <c r="I869" i="4" s="1"/>
  <c r="G869" i="4" s="1"/>
  <c r="D218" i="5"/>
  <c r="F218" i="5" s="1"/>
  <c r="AY117" i="4"/>
  <c r="Q264" i="4"/>
  <c r="I264" i="4" s="1"/>
  <c r="G264" i="4" s="1"/>
  <c r="Q459" i="4"/>
  <c r="I459" i="4" s="1"/>
  <c r="G459" i="4" s="1"/>
  <c r="K611" i="4"/>
  <c r="Q782" i="4"/>
  <c r="I782" i="4" s="1"/>
  <c r="G782" i="4" s="1"/>
  <c r="J825" i="4"/>
  <c r="D386" i="5"/>
  <c r="F386" i="5" s="1"/>
  <c r="Q112" i="4"/>
  <c r="G112" i="4" s="1"/>
  <c r="I112" i="4" s="1"/>
  <c r="K199" i="4"/>
  <c r="Q610" i="4"/>
  <c r="I610" i="4" s="1"/>
  <c r="G610" i="4" s="1"/>
  <c r="P640" i="4"/>
  <c r="D101" i="5"/>
  <c r="F101" i="5" s="1"/>
  <c r="P408" i="4"/>
  <c r="Q37" i="4"/>
  <c r="I37" i="4" s="1"/>
  <c r="G37" i="4" s="1"/>
  <c r="P58" i="4"/>
  <c r="K364" i="4"/>
  <c r="P62" i="4"/>
  <c r="D471" i="5"/>
  <c r="K62" i="4"/>
  <c r="Q409" i="4"/>
  <c r="I409" i="4" s="1"/>
  <c r="G409" i="4" s="1"/>
  <c r="P670" i="4"/>
  <c r="K778" i="4"/>
  <c r="D368" i="5"/>
  <c r="F368" i="5" s="1"/>
  <c r="H757" i="4"/>
  <c r="P757" i="4" s="1"/>
  <c r="H729" i="4"/>
  <c r="P729" i="4" s="1"/>
  <c r="P827" i="4"/>
  <c r="P10" i="4"/>
  <c r="D361" i="5"/>
  <c r="F361" i="5" s="1"/>
  <c r="D224" i="5"/>
  <c r="F224" i="5" s="1"/>
  <c r="D303" i="5"/>
  <c r="F303" i="5" s="1"/>
  <c r="K805" i="4"/>
  <c r="P828" i="4"/>
  <c r="R965" i="4"/>
  <c r="P434" i="4"/>
  <c r="P642" i="4"/>
  <c r="L36" i="4"/>
  <c r="AL507" i="4"/>
  <c r="AL508" i="4" s="1"/>
  <c r="AL505" i="4" s="1"/>
  <c r="S230" i="4"/>
  <c r="Q230" i="4" s="1"/>
  <c r="I230" i="4" s="1"/>
  <c r="G913" i="4" s="1"/>
  <c r="S484" i="4"/>
  <c r="Q484" i="4" s="1"/>
  <c r="I484" i="4" s="1"/>
  <c r="D326" i="5"/>
  <c r="F326" i="5" s="1"/>
  <c r="P409" i="4"/>
  <c r="V457" i="4"/>
  <c r="D82" i="5"/>
  <c r="F82" i="5" s="1"/>
  <c r="D203" i="5"/>
  <c r="F203" i="5" s="1"/>
  <c r="L87" i="4"/>
  <c r="P435" i="4"/>
  <c r="P643" i="4"/>
  <c r="V695" i="4"/>
  <c r="AL695" i="4" s="1"/>
  <c r="D83" i="5"/>
  <c r="F83" i="5" s="1"/>
  <c r="D130" i="5"/>
  <c r="F130" i="5" s="1"/>
  <c r="D205" i="5"/>
  <c r="F205" i="5" s="1"/>
  <c r="Q848" i="4"/>
  <c r="L642" i="4"/>
  <c r="P700" i="4"/>
  <c r="P61" i="4"/>
  <c r="AL386" i="4"/>
  <c r="AL384" i="4" s="1"/>
  <c r="P636" i="4"/>
  <c r="K729" i="4"/>
  <c r="P758" i="4"/>
  <c r="K828" i="4"/>
  <c r="P90" i="4"/>
  <c r="L868" i="4"/>
  <c r="J868" i="4"/>
  <c r="J288" i="4"/>
  <c r="L288" i="4"/>
  <c r="AY806" i="4"/>
  <c r="F804" i="4" s="1"/>
  <c r="F806" i="4" s="1"/>
  <c r="AL848" i="4"/>
  <c r="P11" i="4"/>
  <c r="S40" i="4"/>
  <c r="Q40" i="4" s="1"/>
  <c r="I40" i="4" s="1"/>
  <c r="Q36" i="4"/>
  <c r="I36" i="4" s="1"/>
  <c r="G36" i="4" s="1"/>
  <c r="Q38" i="4"/>
  <c r="I38" i="4" s="1"/>
  <c r="G38" i="4" s="1"/>
  <c r="K59" i="4"/>
  <c r="Q88" i="4"/>
  <c r="G88" i="4" s="1"/>
  <c r="I88" i="4" s="1"/>
  <c r="P903" i="4"/>
  <c r="K140" i="4"/>
  <c r="P907" i="4"/>
  <c r="K227" i="4"/>
  <c r="K265" i="4"/>
  <c r="K320" i="4"/>
  <c r="Q351" i="4"/>
  <c r="I351" i="4" s="1"/>
  <c r="G351" i="4" s="1"/>
  <c r="V384" i="4"/>
  <c r="X485" i="4"/>
  <c r="P531" i="4"/>
  <c r="K585" i="4"/>
  <c r="Q668" i="4"/>
  <c r="I668" i="4" s="1"/>
  <c r="G668" i="4" s="1"/>
  <c r="J703" i="4"/>
  <c r="K705" i="4"/>
  <c r="K728" i="4"/>
  <c r="L805" i="4"/>
  <c r="P225" i="4"/>
  <c r="AI167" i="4"/>
  <c r="P925" i="4"/>
  <c r="V673" i="4"/>
  <c r="P727" i="4"/>
  <c r="K730" i="4"/>
  <c r="P951" i="4"/>
  <c r="D95" i="5"/>
  <c r="F95" i="5" s="1"/>
  <c r="F203" i="4"/>
  <c r="P919" i="4"/>
  <c r="X556" i="4"/>
  <c r="S830" i="4"/>
  <c r="Q830" i="4" s="1"/>
  <c r="K58" i="4"/>
  <c r="K61" i="4"/>
  <c r="F111" i="4"/>
  <c r="F117" i="4" s="1"/>
  <c r="K162" i="4"/>
  <c r="J166" i="4"/>
  <c r="L199" i="4"/>
  <c r="K200" i="4"/>
  <c r="J229" i="4"/>
  <c r="K363" i="4"/>
  <c r="V533" i="4"/>
  <c r="Q532" i="4"/>
  <c r="I532" i="4" s="1"/>
  <c r="G532" i="4" s="1"/>
  <c r="Q608" i="4"/>
  <c r="I608" i="4" s="1"/>
  <c r="G608" i="4" s="1"/>
  <c r="Q637" i="4"/>
  <c r="I637" i="4" s="1"/>
  <c r="G637" i="4" s="1"/>
  <c r="K639" i="4"/>
  <c r="J701" i="4"/>
  <c r="P726" i="4"/>
  <c r="P730" i="4"/>
  <c r="P731" i="4"/>
  <c r="S806" i="4"/>
  <c r="Q806" i="4" s="1"/>
  <c r="I804" i="4" s="1"/>
  <c r="G804" i="4" s="1"/>
  <c r="P957" i="4"/>
  <c r="D77" i="5"/>
  <c r="F77" i="5" s="1"/>
  <c r="D98" i="5"/>
  <c r="F98" i="5" s="1"/>
  <c r="D313" i="5"/>
  <c r="F313" i="5" s="1"/>
  <c r="D351" i="5"/>
  <c r="F351" i="5" s="1"/>
  <c r="D365" i="5"/>
  <c r="F365" i="5" s="1"/>
  <c r="L202" i="4"/>
  <c r="V40" i="4"/>
  <c r="K165" i="4"/>
  <c r="P259" i="4"/>
  <c r="Q260" i="4"/>
  <c r="I260" i="4" s="1"/>
  <c r="G260" i="4" s="1"/>
  <c r="K261" i="4"/>
  <c r="Q354" i="4"/>
  <c r="I354" i="4" s="1"/>
  <c r="G354" i="4" s="1"/>
  <c r="K362" i="4"/>
  <c r="K408" i="4"/>
  <c r="AK432" i="4"/>
  <c r="K638" i="4"/>
  <c r="Q726" i="4"/>
  <c r="P732" i="4"/>
  <c r="V760" i="4"/>
  <c r="Q829" i="4"/>
  <c r="I827" i="4" s="1"/>
  <c r="G827" i="4" s="1"/>
  <c r="D100" i="5"/>
  <c r="F100" i="5" s="1"/>
  <c r="P696" i="4"/>
  <c r="P941" i="4"/>
  <c r="P949" i="4"/>
  <c r="K14" i="4"/>
  <c r="P140" i="4"/>
  <c r="J89" i="4"/>
  <c r="P911" i="4"/>
  <c r="K263" i="4"/>
  <c r="Q361" i="4"/>
  <c r="I361" i="4" s="1"/>
  <c r="G361" i="4" s="1"/>
  <c r="P929" i="4"/>
  <c r="P933" i="4"/>
  <c r="J578" i="4"/>
  <c r="K581" i="4"/>
  <c r="AS646" i="4"/>
  <c r="P671" i="4"/>
  <c r="P672" i="4"/>
  <c r="K698" i="4"/>
  <c r="Q699" i="4"/>
  <c r="I699" i="4" s="1"/>
  <c r="G699" i="4" s="1"/>
  <c r="P733" i="4"/>
  <c r="K780" i="4"/>
  <c r="Q827" i="4"/>
  <c r="I825" i="4" s="1"/>
  <c r="G825" i="4" s="1"/>
  <c r="D112" i="5"/>
  <c r="F112" i="5" s="1"/>
  <c r="D253" i="5"/>
  <c r="D339" i="5"/>
  <c r="F339" i="5" s="1"/>
  <c r="D353" i="5"/>
  <c r="F353" i="5" s="1"/>
  <c r="D378" i="5"/>
  <c r="F378" i="5" s="1"/>
  <c r="P899" i="4"/>
  <c r="P290" i="4"/>
  <c r="P945" i="4"/>
  <c r="P12" i="4"/>
  <c r="L84" i="4"/>
  <c r="Q113" i="4"/>
  <c r="G113" i="4" s="1"/>
  <c r="I113" i="4" s="1"/>
  <c r="P905" i="4"/>
  <c r="K163" i="4"/>
  <c r="K196" i="4"/>
  <c r="K197" i="4"/>
  <c r="Q352" i="4"/>
  <c r="I352" i="4" s="1"/>
  <c r="G352" i="4" s="1"/>
  <c r="Q360" i="4"/>
  <c r="I360" i="4" s="1"/>
  <c r="G360" i="4" s="1"/>
  <c r="K386" i="4"/>
  <c r="K387" i="4" s="1"/>
  <c r="I923" i="4" s="1"/>
  <c r="P923" i="4"/>
  <c r="V437" i="4"/>
  <c r="P937" i="4"/>
  <c r="Q578" i="4"/>
  <c r="I578" i="4" s="1"/>
  <c r="G578" i="4" s="1"/>
  <c r="K579" i="4"/>
  <c r="Q580" i="4"/>
  <c r="I580" i="4" s="1"/>
  <c r="G580" i="4" s="1"/>
  <c r="P939" i="4"/>
  <c r="L610" i="4"/>
  <c r="V667" i="4"/>
  <c r="AL667" i="4" s="1"/>
  <c r="Q672" i="4"/>
  <c r="I672" i="4" s="1"/>
  <c r="G672" i="4" s="1"/>
  <c r="P947" i="4"/>
  <c r="AY735" i="4"/>
  <c r="K734" i="4"/>
  <c r="J779" i="4"/>
  <c r="D21" i="5"/>
  <c r="F21" i="5" s="1"/>
  <c r="D86" i="5"/>
  <c r="F86" i="5" s="1"/>
  <c r="D257" i="5"/>
  <c r="F257" i="5" s="1"/>
  <c r="D325" i="5"/>
  <c r="F325" i="5" s="1"/>
  <c r="D340" i="5"/>
  <c r="F340" i="5" s="1"/>
  <c r="D470" i="5"/>
  <c r="P668" i="4"/>
  <c r="P909" i="4"/>
  <c r="D41" i="5"/>
  <c r="F41" i="5" s="1"/>
  <c r="D358" i="5"/>
  <c r="P410" i="4"/>
  <c r="J59" i="4"/>
  <c r="L59" i="4"/>
  <c r="L138" i="4"/>
  <c r="J138" i="4"/>
  <c r="J612" i="4"/>
  <c r="L612" i="4"/>
  <c r="L161" i="4"/>
  <c r="J161" i="4"/>
  <c r="Q11" i="4"/>
  <c r="I11" i="4" s="1"/>
  <c r="G11" i="4" s="1"/>
  <c r="AL35" i="4"/>
  <c r="K39" i="4"/>
  <c r="K82" i="4"/>
  <c r="K85" i="4"/>
  <c r="AI142" i="4"/>
  <c r="L140" i="4"/>
  <c r="P197" i="4"/>
  <c r="AY203" i="4"/>
  <c r="C913" i="4"/>
  <c r="P229" i="4"/>
  <c r="P293" i="4"/>
  <c r="C927" i="4"/>
  <c r="V432" i="4"/>
  <c r="AY484" i="4"/>
  <c r="Q584" i="4"/>
  <c r="I584" i="4" s="1"/>
  <c r="G584" i="4" s="1"/>
  <c r="K584" i="4"/>
  <c r="K613" i="4"/>
  <c r="Q613" i="4"/>
  <c r="I613" i="4" s="1"/>
  <c r="G613" i="4" s="1"/>
  <c r="Q642" i="4"/>
  <c r="I642" i="4" s="1"/>
  <c r="G642" i="4" s="1"/>
  <c r="K642" i="4"/>
  <c r="K781" i="4"/>
  <c r="Q781" i="4"/>
  <c r="I779" i="4" s="1"/>
  <c r="G779" i="4" s="1"/>
  <c r="AL800" i="4"/>
  <c r="R7" i="2"/>
  <c r="V34" i="4"/>
  <c r="P85" i="4"/>
  <c r="P88" i="4"/>
  <c r="K89" i="4"/>
  <c r="L196" i="4"/>
  <c r="Q259" i="4"/>
  <c r="I259" i="4" s="1"/>
  <c r="G259" i="4" s="1"/>
  <c r="K259" i="4"/>
  <c r="K293" i="4"/>
  <c r="Q293" i="4"/>
  <c r="L319" i="4"/>
  <c r="Q387" i="4"/>
  <c r="I387" i="4" s="1"/>
  <c r="G923" i="4" s="1"/>
  <c r="P436" i="4"/>
  <c r="X438" i="4"/>
  <c r="C955" i="4"/>
  <c r="P804" i="4"/>
  <c r="P801" i="4"/>
  <c r="P805" i="4"/>
  <c r="S63" i="4"/>
  <c r="Q63" i="4" s="1"/>
  <c r="G63" i="4" s="1"/>
  <c r="I63" i="4" s="1"/>
  <c r="G901" i="4" s="1"/>
  <c r="Q586" i="4"/>
  <c r="I586" i="4" s="1"/>
  <c r="G586" i="4" s="1"/>
  <c r="K586" i="4"/>
  <c r="R11" i="2"/>
  <c r="V9" i="4"/>
  <c r="K12" i="4"/>
  <c r="AI63" i="4"/>
  <c r="P83" i="4"/>
  <c r="J90" i="4"/>
  <c r="AY142" i="4"/>
  <c r="P139" i="4"/>
  <c r="K161" i="4"/>
  <c r="P194" i="4"/>
  <c r="P196" i="4"/>
  <c r="AL252" i="4"/>
  <c r="AL267" i="4" s="1"/>
  <c r="V250" i="4"/>
  <c r="Q255" i="4"/>
  <c r="I255" i="4" s="1"/>
  <c r="G255" i="4" s="1"/>
  <c r="K255" i="4"/>
  <c r="K258" i="4"/>
  <c r="Q258" i="4"/>
  <c r="I258" i="4" s="1"/>
  <c r="G258" i="4" s="1"/>
  <c r="J580" i="4"/>
  <c r="L580" i="4"/>
  <c r="Q636" i="4"/>
  <c r="I636" i="4" s="1"/>
  <c r="G636" i="4" s="1"/>
  <c r="K636" i="4"/>
  <c r="J732" i="4"/>
  <c r="L732" i="4"/>
  <c r="Q755" i="4"/>
  <c r="K755" i="4"/>
  <c r="F757" i="4"/>
  <c r="AY754" i="4"/>
  <c r="J801" i="4"/>
  <c r="L802" i="4"/>
  <c r="J802" i="4"/>
  <c r="K851" i="4"/>
  <c r="Q851" i="4"/>
  <c r="I849" i="4" s="1"/>
  <c r="G849" i="4" s="1"/>
  <c r="Q872" i="4"/>
  <c r="I870" i="4" s="1"/>
  <c r="G870" i="4" s="1"/>
  <c r="K872" i="4"/>
  <c r="R12" i="2"/>
  <c r="K35" i="4"/>
  <c r="AI82" i="4"/>
  <c r="Q83" i="4"/>
  <c r="G83" i="4" s="1"/>
  <c r="I83" i="4" s="1"/>
  <c r="K90" i="4"/>
  <c r="H111" i="4"/>
  <c r="S167" i="4"/>
  <c r="Q167" i="4" s="1"/>
  <c r="G167" i="4" s="1"/>
  <c r="E909" i="4" s="1"/>
  <c r="P294" i="4"/>
  <c r="P288" i="4"/>
  <c r="V365" i="4"/>
  <c r="AL341" i="4"/>
  <c r="AL365" i="4" s="1"/>
  <c r="L364" i="4"/>
  <c r="C931" i="4"/>
  <c r="P483" i="4"/>
  <c r="K507" i="4"/>
  <c r="K508" i="4" s="1"/>
  <c r="I933" i="4" s="1"/>
  <c r="D164" i="5"/>
  <c r="F164" i="5" s="1"/>
  <c r="D170" i="5"/>
  <c r="F170" i="5" s="1"/>
  <c r="D168" i="5"/>
  <c r="F168" i="5" s="1"/>
  <c r="D165" i="5"/>
  <c r="F165" i="5" s="1"/>
  <c r="D171" i="5"/>
  <c r="F171" i="5" s="1"/>
  <c r="F189" i="5"/>
  <c r="H871" i="4"/>
  <c r="H868" i="4"/>
  <c r="P868" i="4" s="1"/>
  <c r="AY15" i="4"/>
  <c r="S203" i="4"/>
  <c r="Q203" i="4" s="1"/>
  <c r="I203" i="4" s="1"/>
  <c r="K254" i="4"/>
  <c r="Q254" i="4"/>
  <c r="I254" i="4" s="1"/>
  <c r="G254" i="4" s="1"/>
  <c r="J361" i="4"/>
  <c r="H361" i="4" s="1"/>
  <c r="P361" i="4" s="1"/>
  <c r="L361" i="4"/>
  <c r="Q529" i="4"/>
  <c r="I529" i="4" s="1"/>
  <c r="G529" i="4" s="1"/>
  <c r="K529" i="4"/>
  <c r="K582" i="4"/>
  <c r="Q582" i="4"/>
  <c r="I582" i="4" s="1"/>
  <c r="G582" i="4" s="1"/>
  <c r="K850" i="4"/>
  <c r="Q850" i="4"/>
  <c r="I848" i="4" s="1"/>
  <c r="G848" i="4" s="1"/>
  <c r="Q869" i="4"/>
  <c r="S873" i="4"/>
  <c r="Q873" i="4" s="1"/>
  <c r="I871" i="4" s="1"/>
  <c r="G871" i="4" s="1"/>
  <c r="D123" i="5"/>
  <c r="F123" i="5" s="1"/>
  <c r="D125" i="5"/>
  <c r="F125" i="5" s="1"/>
  <c r="D124" i="5"/>
  <c r="F124" i="5" s="1"/>
  <c r="D122" i="5"/>
  <c r="F122" i="5" s="1"/>
  <c r="D119" i="5"/>
  <c r="F119" i="5" s="1"/>
  <c r="D116" i="5"/>
  <c r="F116" i="5" s="1"/>
  <c r="D147" i="5"/>
  <c r="F147" i="5" s="1"/>
  <c r="D149" i="5"/>
  <c r="F149" i="5" s="1"/>
  <c r="D148" i="5"/>
  <c r="F148" i="5" s="1"/>
  <c r="D143" i="5"/>
  <c r="F143" i="5" s="1"/>
  <c r="H777" i="4"/>
  <c r="P777" i="4" s="1"/>
  <c r="H705" i="4"/>
  <c r="P705" i="4" s="1"/>
  <c r="V873" i="4"/>
  <c r="AL868" i="4"/>
  <c r="AL873" i="4" s="1"/>
  <c r="R13" i="2"/>
  <c r="R17" i="2"/>
  <c r="K10" i="4"/>
  <c r="K60" i="4"/>
  <c r="AI84" i="4"/>
  <c r="K86" i="4"/>
  <c r="P87" i="4"/>
  <c r="K141" i="4"/>
  <c r="AY167" i="4"/>
  <c r="P200" i="4"/>
  <c r="K202" i="4"/>
  <c r="Q253" i="4"/>
  <c r="I253" i="4" s="1"/>
  <c r="G253" i="4" s="1"/>
  <c r="K253" i="4"/>
  <c r="Q288" i="4"/>
  <c r="I288" i="4" s="1"/>
  <c r="G288" i="4" s="1"/>
  <c r="K288" i="4"/>
  <c r="Q410" i="4"/>
  <c r="I410" i="4" s="1"/>
  <c r="G410" i="4" s="1"/>
  <c r="K410" i="4"/>
  <c r="L643" i="4"/>
  <c r="F759" i="4"/>
  <c r="L759" i="4" s="1"/>
  <c r="C953" i="4"/>
  <c r="P780" i="4"/>
  <c r="P782" i="4"/>
  <c r="K756" i="4"/>
  <c r="Q756" i="4"/>
  <c r="S15" i="4"/>
  <c r="Q15" i="4" s="1"/>
  <c r="I15" i="4" s="1"/>
  <c r="G897" i="4" s="1"/>
  <c r="AY63" i="4"/>
  <c r="R18" i="2"/>
  <c r="AI117" i="4"/>
  <c r="L137" i="4"/>
  <c r="L141" i="4"/>
  <c r="J164" i="4"/>
  <c r="J165" i="4"/>
  <c r="I224" i="4"/>
  <c r="G224" i="4" s="1"/>
  <c r="K225" i="4"/>
  <c r="K228" i="4"/>
  <c r="I228" i="4"/>
  <c r="G228" i="4" s="1"/>
  <c r="C915" i="4"/>
  <c r="P256" i="4"/>
  <c r="P266" i="4"/>
  <c r="P264" i="4"/>
  <c r="P262" i="4"/>
  <c r="AJ343" i="4"/>
  <c r="AK340" i="4"/>
  <c r="S508" i="4"/>
  <c r="Q508" i="4" s="1"/>
  <c r="I508" i="4" s="1"/>
  <c r="G508" i="4" s="1"/>
  <c r="E933" i="4" s="1"/>
  <c r="C935" i="4"/>
  <c r="P529" i="4"/>
  <c r="L641" i="4"/>
  <c r="J641" i="4"/>
  <c r="AF645" i="4"/>
  <c r="X645" i="4"/>
  <c r="P261" i="4"/>
  <c r="D347" i="5"/>
  <c r="F347" i="5" s="1"/>
  <c r="D348" i="5"/>
  <c r="F348" i="5" s="1"/>
  <c r="D346" i="5"/>
  <c r="F346" i="5" s="1"/>
  <c r="D344" i="5"/>
  <c r="F344" i="5" s="1"/>
  <c r="P530" i="4"/>
  <c r="V230" i="4"/>
  <c r="S365" i="4"/>
  <c r="Q365" i="4" s="1"/>
  <c r="I365" i="4" s="1"/>
  <c r="G921" i="4" s="1"/>
  <c r="L351" i="4"/>
  <c r="AL434" i="4"/>
  <c r="AL432" i="4" s="1"/>
  <c r="AY437" i="4"/>
  <c r="P532" i="4"/>
  <c r="P639" i="4"/>
  <c r="L672" i="4"/>
  <c r="P697" i="4"/>
  <c r="P755" i="4"/>
  <c r="AY800" i="4"/>
  <c r="Q868" i="4"/>
  <c r="G21" i="5"/>
  <c r="H82" i="4" s="1"/>
  <c r="P82" i="4" s="1"/>
  <c r="P759" i="4"/>
  <c r="P263" i="4"/>
  <c r="P265" i="4"/>
  <c r="S412" i="4"/>
  <c r="Q412" i="4" s="1"/>
  <c r="I412" i="4" s="1"/>
  <c r="G925" i="4" s="1"/>
  <c r="AL406" i="4"/>
  <c r="P482" i="4"/>
  <c r="X615" i="4"/>
  <c r="V706" i="4"/>
  <c r="AY706" i="4"/>
  <c r="P803" i="4"/>
  <c r="S267" i="4"/>
  <c r="Q267" i="4" s="1"/>
  <c r="I267" i="4" s="1"/>
  <c r="G915" i="4" s="1"/>
  <c r="Q290" i="4"/>
  <c r="I290" i="4" s="1"/>
  <c r="G290" i="4" s="1"/>
  <c r="L320" i="4"/>
  <c r="P637" i="4"/>
  <c r="Q670" i="4"/>
  <c r="I670" i="4" s="1"/>
  <c r="G670" i="4" s="1"/>
  <c r="Q703" i="4"/>
  <c r="I703" i="4" s="1"/>
  <c r="G703" i="4" s="1"/>
  <c r="K758" i="4"/>
  <c r="Q759" i="4"/>
  <c r="P779" i="4"/>
  <c r="AI806" i="4"/>
  <c r="K825" i="4"/>
  <c r="AY847" i="4"/>
  <c r="D88" i="5"/>
  <c r="F88" i="5" s="1"/>
  <c r="D104" i="5"/>
  <c r="F104" i="5" s="1"/>
  <c r="D131" i="5"/>
  <c r="F131" i="5" s="1"/>
  <c r="D225" i="5"/>
  <c r="D305" i="5"/>
  <c r="F305" i="5" s="1"/>
  <c r="D318" i="5"/>
  <c r="F318" i="5" s="1"/>
  <c r="D379" i="5"/>
  <c r="F379" i="5" s="1"/>
  <c r="Q341" i="4"/>
  <c r="I341" i="4" s="1"/>
  <c r="G341" i="4" s="1"/>
  <c r="AY384" i="4"/>
  <c r="V406" i="4"/>
  <c r="V552" i="4"/>
  <c r="AL696" i="4"/>
  <c r="AL706" i="4" s="1"/>
  <c r="AL755" i="4"/>
  <c r="AL754" i="4" s="1"/>
  <c r="AI783" i="4"/>
  <c r="D76" i="5"/>
  <c r="F76" i="5" s="1"/>
  <c r="D106" i="5"/>
  <c r="F106" i="5" s="1"/>
  <c r="D134" i="5"/>
  <c r="F134" i="5" s="1"/>
  <c r="D306" i="5"/>
  <c r="F306" i="5" s="1"/>
  <c r="D319" i="5"/>
  <c r="F319" i="5" s="1"/>
  <c r="D380" i="5"/>
  <c r="F380" i="5" s="1"/>
  <c r="F267" i="4"/>
  <c r="D915" i="4" s="1"/>
  <c r="Q321" i="4"/>
  <c r="I321" i="4" s="1"/>
  <c r="G321" i="4" s="1"/>
  <c r="E919" i="4" s="1"/>
  <c r="S533" i="4"/>
  <c r="Q533" i="4" s="1"/>
  <c r="I533" i="4" s="1"/>
  <c r="G533" i="4" s="1"/>
  <c r="E935" i="4" s="1"/>
  <c r="Q612" i="4"/>
  <c r="I612" i="4" s="1"/>
  <c r="G612" i="4" s="1"/>
  <c r="AY614" i="4"/>
  <c r="P641" i="4"/>
  <c r="AY760" i="4"/>
  <c r="F758" i="4" s="1"/>
  <c r="L758" i="4" s="1"/>
  <c r="Q779" i="4"/>
  <c r="I777" i="4" s="1"/>
  <c r="G777" i="4" s="1"/>
  <c r="AI830" i="4"/>
  <c r="D14" i="5"/>
  <c r="D13" i="5" s="1"/>
  <c r="D32" i="5"/>
  <c r="F32" i="5" s="1"/>
  <c r="D107" i="5"/>
  <c r="F107" i="5" s="1"/>
  <c r="D197" i="5"/>
  <c r="F197" i="5" s="1"/>
  <c r="G198" i="5" s="1"/>
  <c r="D482" i="5"/>
  <c r="V267" i="4"/>
  <c r="Q252" i="4"/>
  <c r="I252" i="4" s="1"/>
  <c r="G252" i="4" s="1"/>
  <c r="J264" i="4"/>
  <c r="J266" i="4"/>
  <c r="AY267" i="4"/>
  <c r="K346" i="4"/>
  <c r="Q348" i="4"/>
  <c r="I348" i="4" s="1"/>
  <c r="G348" i="4" s="1"/>
  <c r="Q358" i="4"/>
  <c r="I358" i="4" s="1"/>
  <c r="G358" i="4" s="1"/>
  <c r="Q359" i="4"/>
  <c r="L529" i="4"/>
  <c r="K583" i="4"/>
  <c r="P638" i="4"/>
  <c r="AY644" i="4"/>
  <c r="AL673" i="4"/>
  <c r="S852" i="4"/>
  <c r="Q852" i="4" s="1"/>
  <c r="I850" i="4" s="1"/>
  <c r="G850" i="4" s="1"/>
  <c r="AS962" i="4"/>
  <c r="D80" i="5"/>
  <c r="F80" i="5" s="1"/>
  <c r="D94" i="5"/>
  <c r="F94" i="5" s="1"/>
  <c r="D110" i="5"/>
  <c r="F110" i="5" s="1"/>
  <c r="D137" i="5"/>
  <c r="F137" i="5" s="1"/>
  <c r="D312" i="5"/>
  <c r="F312" i="5" s="1"/>
  <c r="H583" i="4"/>
  <c r="P583" i="4" s="1"/>
  <c r="H581" i="4"/>
  <c r="P581" i="4" s="1"/>
  <c r="H582" i="4"/>
  <c r="P582" i="4" s="1"/>
  <c r="H578" i="4"/>
  <c r="P578" i="4" s="1"/>
  <c r="H579" i="4"/>
  <c r="P579" i="4" s="1"/>
  <c r="H580" i="4"/>
  <c r="P580" i="4" s="1"/>
  <c r="J61" i="4"/>
  <c r="L61" i="4"/>
  <c r="J14" i="4"/>
  <c r="L14" i="4"/>
  <c r="J35" i="4"/>
  <c r="L35" i="4"/>
  <c r="F40" i="4"/>
  <c r="J86" i="4"/>
  <c r="L86" i="4"/>
  <c r="J85" i="4"/>
  <c r="L85" i="4"/>
  <c r="J39" i="4"/>
  <c r="L39" i="4"/>
  <c r="J60" i="4"/>
  <c r="L60" i="4"/>
  <c r="L62" i="4"/>
  <c r="J62" i="4"/>
  <c r="L12" i="4"/>
  <c r="J12" i="4"/>
  <c r="Q111" i="4"/>
  <c r="G111" i="4" s="1"/>
  <c r="I111" i="4" s="1"/>
  <c r="K111" i="4"/>
  <c r="L360" i="4"/>
  <c r="J360" i="4"/>
  <c r="H360" i="4" s="1"/>
  <c r="P360" i="4" s="1"/>
  <c r="AY40" i="4"/>
  <c r="Q84" i="4"/>
  <c r="G84" i="4" s="1"/>
  <c r="I84" i="4" s="1"/>
  <c r="P86" i="4"/>
  <c r="Q87" i="4"/>
  <c r="G87" i="4" s="1"/>
  <c r="I87" i="4" s="1"/>
  <c r="L115" i="4"/>
  <c r="J115" i="4"/>
  <c r="P141" i="4"/>
  <c r="L201" i="4"/>
  <c r="J201" i="4"/>
  <c r="L226" i="4"/>
  <c r="J226" i="4"/>
  <c r="L251" i="4"/>
  <c r="J251" i="4"/>
  <c r="L290" i="4"/>
  <c r="J290" i="4"/>
  <c r="Q115" i="4"/>
  <c r="G115" i="4" s="1"/>
  <c r="I115" i="4" s="1"/>
  <c r="K115" i="4"/>
  <c r="S117" i="4"/>
  <c r="Q117" i="4" s="1"/>
  <c r="G117" i="4" s="1"/>
  <c r="J37" i="4"/>
  <c r="P39" i="4"/>
  <c r="L113" i="4"/>
  <c r="J113" i="4"/>
  <c r="AI267" i="4"/>
  <c r="L356" i="4"/>
  <c r="J356" i="4"/>
  <c r="H356" i="4" s="1"/>
  <c r="P356" i="4" s="1"/>
  <c r="L609" i="4"/>
  <c r="J609" i="4"/>
  <c r="F91" i="4"/>
  <c r="L291" i="4"/>
  <c r="J291" i="4"/>
  <c r="AL10" i="4"/>
  <c r="J10" i="4"/>
  <c r="AY91" i="4"/>
  <c r="L112" i="4"/>
  <c r="J112" i="4"/>
  <c r="L114" i="4"/>
  <c r="J114" i="4"/>
  <c r="K138" i="4"/>
  <c r="J227" i="4"/>
  <c r="L258" i="4"/>
  <c r="J258" i="4"/>
  <c r="L259" i="4"/>
  <c r="J259" i="4"/>
  <c r="AL295" i="4"/>
  <c r="AY287" i="4"/>
  <c r="Q292" i="4"/>
  <c r="I292" i="4" s="1"/>
  <c r="G292" i="4" s="1"/>
  <c r="K292" i="4"/>
  <c r="AY555" i="4"/>
  <c r="D911" i="4"/>
  <c r="J911" i="4" s="1"/>
  <c r="J203" i="4"/>
  <c r="H911" i="4" s="1"/>
  <c r="L318" i="4"/>
  <c r="J318" i="4"/>
  <c r="J82" i="4"/>
  <c r="L225" i="4"/>
  <c r="J225" i="4"/>
  <c r="K229" i="4"/>
  <c r="I229" i="4"/>
  <c r="G229" i="4" s="1"/>
  <c r="Q577" i="4"/>
  <c r="I577" i="4" s="1"/>
  <c r="G577" i="4" s="1"/>
  <c r="K577" i="4"/>
  <c r="S587" i="4"/>
  <c r="Q587" i="4" s="1"/>
  <c r="I587" i="4" s="1"/>
  <c r="L198" i="4"/>
  <c r="J198" i="4"/>
  <c r="L228" i="4"/>
  <c r="J228" i="4"/>
  <c r="L261" i="4"/>
  <c r="J261" i="4"/>
  <c r="V15" i="4"/>
  <c r="P37" i="4"/>
  <c r="Q114" i="4"/>
  <c r="G114" i="4" s="1"/>
  <c r="I114" i="4" s="1"/>
  <c r="K114" i="4"/>
  <c r="Q116" i="4"/>
  <c r="G116" i="4" s="1"/>
  <c r="I116" i="4" s="1"/>
  <c r="K116" i="4"/>
  <c r="L223" i="4"/>
  <c r="F230" i="4"/>
  <c r="J223" i="4"/>
  <c r="J346" i="4"/>
  <c r="H346" i="4" s="1"/>
  <c r="P346" i="4" s="1"/>
  <c r="L346" i="4"/>
  <c r="L252" i="4"/>
  <c r="J252" i="4"/>
  <c r="L260" i="4"/>
  <c r="J260" i="4"/>
  <c r="L82" i="4"/>
  <c r="AL203" i="4"/>
  <c r="AL193" i="4"/>
  <c r="L200" i="4"/>
  <c r="J200" i="4"/>
  <c r="K226" i="4"/>
  <c r="I226" i="4"/>
  <c r="G226" i="4" s="1"/>
  <c r="L256" i="4"/>
  <c r="J256" i="4"/>
  <c r="L257" i="4"/>
  <c r="J257" i="4"/>
  <c r="L289" i="4"/>
  <c r="J289" i="4"/>
  <c r="F295" i="4"/>
  <c r="S295" i="4"/>
  <c r="Q295" i="4" s="1"/>
  <c r="I295" i="4" s="1"/>
  <c r="F317" i="4"/>
  <c r="AY316" i="4"/>
  <c r="D923" i="4"/>
  <c r="J923" i="4" s="1"/>
  <c r="J387" i="4"/>
  <c r="H923" i="4" s="1"/>
  <c r="Q640" i="4"/>
  <c r="I640" i="4" s="1"/>
  <c r="G640" i="4" s="1"/>
  <c r="K640" i="4"/>
  <c r="F15" i="4"/>
  <c r="J38" i="4"/>
  <c r="F58" i="4"/>
  <c r="C901" i="4"/>
  <c r="P113" i="4"/>
  <c r="P116" i="4"/>
  <c r="P115" i="4"/>
  <c r="P114" i="4"/>
  <c r="P111" i="4"/>
  <c r="P161" i="4"/>
  <c r="P163" i="4"/>
  <c r="P165" i="4"/>
  <c r="P164" i="4"/>
  <c r="J88" i="4"/>
  <c r="L116" i="4"/>
  <c r="J116" i="4"/>
  <c r="L194" i="4"/>
  <c r="J194" i="4"/>
  <c r="L197" i="4"/>
  <c r="J197" i="4"/>
  <c r="J224" i="4"/>
  <c r="V295" i="4"/>
  <c r="D937" i="4"/>
  <c r="J937" i="4" s="1"/>
  <c r="J555" i="4"/>
  <c r="H937" i="4" s="1"/>
  <c r="L253" i="4"/>
  <c r="J253" i="4"/>
  <c r="L195" i="4"/>
  <c r="J195" i="4"/>
  <c r="R9" i="2"/>
  <c r="R15" i="2"/>
  <c r="J11" i="4"/>
  <c r="P14" i="4"/>
  <c r="P35" i="4"/>
  <c r="J83" i="4"/>
  <c r="P137" i="4"/>
  <c r="Q195" i="4"/>
  <c r="I195" i="4" s="1"/>
  <c r="G195" i="4" s="1"/>
  <c r="K195" i="4"/>
  <c r="Q198" i="4"/>
  <c r="I198" i="4" s="1"/>
  <c r="G198" i="4" s="1"/>
  <c r="K198" i="4"/>
  <c r="L254" i="4"/>
  <c r="J254" i="4"/>
  <c r="L255" i="4"/>
  <c r="J255" i="4"/>
  <c r="L532" i="4"/>
  <c r="J532" i="4"/>
  <c r="F644" i="4"/>
  <c r="L636" i="4"/>
  <c r="J636" i="4"/>
  <c r="L162" i="4"/>
  <c r="F167" i="4"/>
  <c r="J162" i="4"/>
  <c r="Q35" i="4"/>
  <c r="I35" i="4" s="1"/>
  <c r="G35" i="4" s="1"/>
  <c r="AL36" i="4"/>
  <c r="S91" i="4"/>
  <c r="Q91" i="4" s="1"/>
  <c r="G91" i="4" s="1"/>
  <c r="S142" i="4"/>
  <c r="Q142" i="4" s="1"/>
  <c r="G142" i="4" s="1"/>
  <c r="Q137" i="4"/>
  <c r="G137" i="4" s="1"/>
  <c r="I137" i="4" s="1"/>
  <c r="K139" i="4"/>
  <c r="J163" i="4"/>
  <c r="Q201" i="4"/>
  <c r="I201" i="4" s="1"/>
  <c r="G201" i="4" s="1"/>
  <c r="K201" i="4"/>
  <c r="J294" i="4"/>
  <c r="D933" i="4"/>
  <c r="J933" i="4" s="1"/>
  <c r="J508" i="4"/>
  <c r="H933" i="4" s="1"/>
  <c r="R8" i="2"/>
  <c r="R14" i="2"/>
  <c r="R10" i="2"/>
  <c r="P38" i="4"/>
  <c r="X91" i="4"/>
  <c r="L139" i="4"/>
  <c r="Q223" i="4"/>
  <c r="L262" i="4"/>
  <c r="J262" i="4"/>
  <c r="L263" i="4"/>
  <c r="J263" i="4"/>
  <c r="L265" i="4"/>
  <c r="J265" i="4"/>
  <c r="V484" i="4"/>
  <c r="AL482" i="4"/>
  <c r="AL484" i="4" s="1"/>
  <c r="AL480" i="4" s="1"/>
  <c r="K294" i="4"/>
  <c r="C917" i="4"/>
  <c r="K317" i="4"/>
  <c r="C921" i="4"/>
  <c r="V340" i="4"/>
  <c r="P364" i="4"/>
  <c r="P359" i="4"/>
  <c r="P351" i="4"/>
  <c r="K436" i="4"/>
  <c r="Q436" i="4"/>
  <c r="I436" i="4" s="1"/>
  <c r="G436" i="4" s="1"/>
  <c r="L734" i="4"/>
  <c r="J734" i="4"/>
  <c r="AY230" i="4"/>
  <c r="AY295" i="4"/>
  <c r="F412" i="4"/>
  <c r="L408" i="4"/>
  <c r="J408" i="4"/>
  <c r="F437" i="4"/>
  <c r="J434" i="4"/>
  <c r="L434" i="4"/>
  <c r="V460" i="4"/>
  <c r="AL459" i="4"/>
  <c r="AL460" i="4" s="1"/>
  <c r="AL457" i="4" s="1"/>
  <c r="K554" i="4"/>
  <c r="K555" i="4" s="1"/>
  <c r="I937" i="4" s="1"/>
  <c r="Q554" i="4"/>
  <c r="I554" i="4" s="1"/>
  <c r="G554" i="4" s="1"/>
  <c r="L583" i="4"/>
  <c r="J583" i="4"/>
  <c r="H728" i="4"/>
  <c r="P728" i="4" s="1"/>
  <c r="H756" i="4"/>
  <c r="P756" i="4" s="1"/>
  <c r="F337" i="5"/>
  <c r="F365" i="4"/>
  <c r="L354" i="4"/>
  <c r="J354" i="4"/>
  <c r="H354" i="4" s="1"/>
  <c r="P354" i="4" s="1"/>
  <c r="L435" i="4"/>
  <c r="J435" i="4"/>
  <c r="G933" i="4"/>
  <c r="L584" i="4"/>
  <c r="J584" i="4"/>
  <c r="J728" i="4"/>
  <c r="L728" i="4"/>
  <c r="K289" i="4"/>
  <c r="P291" i="4"/>
  <c r="AY387" i="4"/>
  <c r="X509" i="4"/>
  <c r="AY508" i="4"/>
  <c r="AY533" i="4"/>
  <c r="F614" i="4"/>
  <c r="L608" i="4"/>
  <c r="F706" i="4"/>
  <c r="AL727" i="4"/>
  <c r="V725" i="4"/>
  <c r="L352" i="4"/>
  <c r="J352" i="4"/>
  <c r="H352" i="4" s="1"/>
  <c r="P352" i="4" s="1"/>
  <c r="X534" i="4"/>
  <c r="AY867" i="4"/>
  <c r="AY873" i="4"/>
  <c r="F871" i="4" s="1"/>
  <c r="Q194" i="4"/>
  <c r="I194" i="4" s="1"/>
  <c r="G194" i="4" s="1"/>
  <c r="Q251" i="4"/>
  <c r="I251" i="4" s="1"/>
  <c r="G251" i="4" s="1"/>
  <c r="P289" i="4"/>
  <c r="J292" i="4"/>
  <c r="K318" i="4"/>
  <c r="L362" i="4"/>
  <c r="J362" i="4"/>
  <c r="H362" i="4" s="1"/>
  <c r="P362" i="4" s="1"/>
  <c r="F484" i="4"/>
  <c r="L482" i="4"/>
  <c r="L484" i="4" s="1"/>
  <c r="J482" i="4"/>
  <c r="K483" i="4"/>
  <c r="Q483" i="4"/>
  <c r="I483" i="4" s="1"/>
  <c r="G483" i="4" s="1"/>
  <c r="L577" i="4"/>
  <c r="J577" i="4"/>
  <c r="F587" i="4"/>
  <c r="Q609" i="4"/>
  <c r="I609" i="4" s="1"/>
  <c r="G609" i="4" s="1"/>
  <c r="K609" i="4"/>
  <c r="L668" i="4"/>
  <c r="F673" i="4"/>
  <c r="J668" i="4"/>
  <c r="F142" i="4"/>
  <c r="J341" i="4"/>
  <c r="H341" i="4" s="1"/>
  <c r="P341" i="4" s="1"/>
  <c r="L436" i="4"/>
  <c r="J436" i="4"/>
  <c r="P484" i="4"/>
  <c r="H484" i="4" s="1"/>
  <c r="F931" i="4" s="1"/>
  <c r="S555" i="4"/>
  <c r="Q555" i="4" s="1"/>
  <c r="I555" i="4" s="1"/>
  <c r="L581" i="4"/>
  <c r="J581" i="4"/>
  <c r="L613" i="4"/>
  <c r="J613" i="4"/>
  <c r="L638" i="4"/>
  <c r="J638" i="4"/>
  <c r="P318" i="4"/>
  <c r="L341" i="4"/>
  <c r="L345" i="4"/>
  <c r="J345" i="4"/>
  <c r="H345" i="4" s="1"/>
  <c r="P345" i="4" s="1"/>
  <c r="K356" i="4"/>
  <c r="Q356" i="4"/>
  <c r="I356" i="4" s="1"/>
  <c r="G356" i="4" s="1"/>
  <c r="X461" i="4"/>
  <c r="AY460" i="4"/>
  <c r="V527" i="4"/>
  <c r="AL528" i="4"/>
  <c r="AL533" i="4" s="1"/>
  <c r="AL527" i="4" s="1"/>
  <c r="AL614" i="4"/>
  <c r="L639" i="4"/>
  <c r="J639" i="4"/>
  <c r="L699" i="4"/>
  <c r="J699" i="4"/>
  <c r="AY250" i="4"/>
  <c r="P292" i="4"/>
  <c r="Q349" i="4"/>
  <c r="I349" i="4" s="1"/>
  <c r="G349" i="4" s="1"/>
  <c r="K349" i="4"/>
  <c r="J358" i="4"/>
  <c r="H358" i="4" s="1"/>
  <c r="P358" i="4" s="1"/>
  <c r="L410" i="4"/>
  <c r="J410" i="4"/>
  <c r="S437" i="4"/>
  <c r="Q437" i="4" s="1"/>
  <c r="I437" i="4" s="1"/>
  <c r="F460" i="4"/>
  <c r="L459" i="4"/>
  <c r="L460" i="4" s="1"/>
  <c r="J459" i="4"/>
  <c r="L530" i="4"/>
  <c r="F533" i="4"/>
  <c r="J530" i="4"/>
  <c r="K531" i="4"/>
  <c r="Q531" i="4"/>
  <c r="I531" i="4" s="1"/>
  <c r="G531" i="4" s="1"/>
  <c r="AL587" i="4"/>
  <c r="AL575" i="4" s="1"/>
  <c r="L586" i="4"/>
  <c r="J586" i="4"/>
  <c r="L611" i="4"/>
  <c r="J611" i="4"/>
  <c r="K319" i="4"/>
  <c r="J348" i="4"/>
  <c r="H348" i="4" s="1"/>
  <c r="P348" i="4" s="1"/>
  <c r="L411" i="4"/>
  <c r="J411" i="4"/>
  <c r="AI412" i="4"/>
  <c r="AY412" i="4"/>
  <c r="X588" i="4"/>
  <c r="AY587" i="4"/>
  <c r="S614" i="4"/>
  <c r="Q614" i="4" s="1"/>
  <c r="I614" i="4" s="1"/>
  <c r="L585" i="4"/>
  <c r="AL606" i="4"/>
  <c r="P612" i="4"/>
  <c r="K641" i="4"/>
  <c r="AY776" i="4"/>
  <c r="K870" i="4"/>
  <c r="Q870" i="4"/>
  <c r="I868" i="4" s="1"/>
  <c r="G868" i="4" s="1"/>
  <c r="J343" i="4"/>
  <c r="H343" i="4" s="1"/>
  <c r="P343" i="4" s="1"/>
  <c r="Q434" i="4"/>
  <c r="I434" i="4" s="1"/>
  <c r="G434" i="4" s="1"/>
  <c r="J507" i="4"/>
  <c r="P610" i="4"/>
  <c r="V614" i="4"/>
  <c r="S644" i="4"/>
  <c r="Q644" i="4" s="1"/>
  <c r="I644" i="4" s="1"/>
  <c r="K643" i="4"/>
  <c r="Q643" i="4"/>
  <c r="I643" i="4" s="1"/>
  <c r="G643" i="4" s="1"/>
  <c r="L669" i="4"/>
  <c r="J669" i="4"/>
  <c r="Q702" i="4"/>
  <c r="I702" i="4" s="1"/>
  <c r="G702" i="4" s="1"/>
  <c r="K702" i="4"/>
  <c r="L730" i="4"/>
  <c r="J730" i="4"/>
  <c r="L849" i="4"/>
  <c r="J849" i="4"/>
  <c r="C961" i="4"/>
  <c r="P872" i="4"/>
  <c r="P871" i="4"/>
  <c r="V587" i="4"/>
  <c r="Q671" i="4"/>
  <c r="I671" i="4" s="1"/>
  <c r="G671" i="4" s="1"/>
  <c r="K671" i="4"/>
  <c r="L700" i="4"/>
  <c r="J700" i="4"/>
  <c r="Q777" i="4"/>
  <c r="K777" i="4"/>
  <c r="S783" i="4"/>
  <c r="Q783" i="4" s="1"/>
  <c r="I828" i="4"/>
  <c r="G828" i="4" s="1"/>
  <c r="I830" i="4"/>
  <c r="J386" i="4"/>
  <c r="K435" i="4"/>
  <c r="S460" i="4"/>
  <c r="Q460" i="4" s="1"/>
  <c r="I460" i="4" s="1"/>
  <c r="K482" i="4"/>
  <c r="L507" i="4"/>
  <c r="L508" i="4" s="1"/>
  <c r="K530" i="4"/>
  <c r="J579" i="4"/>
  <c r="P608" i="4"/>
  <c r="J670" i="4"/>
  <c r="Q731" i="4"/>
  <c r="K731" i="4"/>
  <c r="V783" i="4"/>
  <c r="V806" i="4"/>
  <c r="AL824" i="4"/>
  <c r="AL830" i="4"/>
  <c r="V321" i="4"/>
  <c r="AL321" i="4" s="1"/>
  <c r="V412" i="4"/>
  <c r="P507" i="4"/>
  <c r="P508" i="4" s="1"/>
  <c r="H508" i="4" s="1"/>
  <c r="F933" i="4" s="1"/>
  <c r="P613" i="4"/>
  <c r="V644" i="4"/>
  <c r="L704" i="4"/>
  <c r="J704" i="4"/>
  <c r="V735" i="4"/>
  <c r="AL726" i="4"/>
  <c r="L777" i="4"/>
  <c r="J777" i="4"/>
  <c r="K345" i="4"/>
  <c r="J349" i="4"/>
  <c r="H349" i="4" s="1"/>
  <c r="P349" i="4" s="1"/>
  <c r="L386" i="4"/>
  <c r="L387" i="4" s="1"/>
  <c r="P586" i="4"/>
  <c r="L697" i="4"/>
  <c r="J697" i="4"/>
  <c r="AY783" i="4"/>
  <c r="F780" i="4" s="1"/>
  <c r="F783" i="4" s="1"/>
  <c r="K804" i="4"/>
  <c r="Q804" i="4"/>
  <c r="I802" i="4" s="1"/>
  <c r="G802" i="4" s="1"/>
  <c r="F829" i="4"/>
  <c r="AY824" i="4"/>
  <c r="F827" i="4"/>
  <c r="Q849" i="4"/>
  <c r="AL849" i="4"/>
  <c r="AL852" i="4" s="1"/>
  <c r="C959" i="4"/>
  <c r="P848" i="4"/>
  <c r="P851" i="4"/>
  <c r="P850" i="4"/>
  <c r="AI873" i="4"/>
  <c r="J363" i="4"/>
  <c r="H363" i="4" s="1"/>
  <c r="P363" i="4" s="1"/>
  <c r="P386" i="4"/>
  <c r="P387" i="4" s="1"/>
  <c r="H387" i="4" s="1"/>
  <c r="F923" i="4" s="1"/>
  <c r="J409" i="4"/>
  <c r="Q482" i="4"/>
  <c r="I482" i="4" s="1"/>
  <c r="G482" i="4" s="1"/>
  <c r="AL554" i="4"/>
  <c r="AL555" i="4" s="1"/>
  <c r="AL552" i="4" s="1"/>
  <c r="J582" i="4"/>
  <c r="P611" i="4"/>
  <c r="J637" i="4"/>
  <c r="F735" i="4"/>
  <c r="AL783" i="4"/>
  <c r="AL806" i="4"/>
  <c r="AY830" i="4"/>
  <c r="F828" i="4" s="1"/>
  <c r="D457" i="5"/>
  <c r="D456" i="5"/>
  <c r="D455" i="5"/>
  <c r="D465" i="5"/>
  <c r="D464" i="5"/>
  <c r="D463" i="5"/>
  <c r="C450" i="5"/>
  <c r="D462" i="5"/>
  <c r="D461" i="5"/>
  <c r="D459" i="5"/>
  <c r="D458" i="5"/>
  <c r="D460" i="5"/>
  <c r="AL407" i="4"/>
  <c r="AL412" i="4" s="1"/>
  <c r="J483" i="4"/>
  <c r="J531" i="4"/>
  <c r="J554" i="4"/>
  <c r="P584" i="4"/>
  <c r="AL635" i="4"/>
  <c r="AL644" i="4" s="1"/>
  <c r="S673" i="4"/>
  <c r="Q673" i="4" s="1"/>
  <c r="I673" i="4" s="1"/>
  <c r="K669" i="4"/>
  <c r="Q669" i="4"/>
  <c r="I669" i="4" s="1"/>
  <c r="G669" i="4" s="1"/>
  <c r="L702" i="4"/>
  <c r="J702" i="4"/>
  <c r="L705" i="4"/>
  <c r="L803" i="4"/>
  <c r="J803" i="4"/>
  <c r="L826" i="4"/>
  <c r="J826" i="4"/>
  <c r="D466" i="5"/>
  <c r="D494" i="5"/>
  <c r="D493" i="5"/>
  <c r="D492" i="5"/>
  <c r="V606" i="4"/>
  <c r="P609" i="4"/>
  <c r="L671" i="4"/>
  <c r="J671" i="4"/>
  <c r="AI760" i="4"/>
  <c r="V852" i="4"/>
  <c r="L554" i="4"/>
  <c r="L555" i="4" s="1"/>
  <c r="J640" i="4"/>
  <c r="S706" i="4"/>
  <c r="Q706" i="4" s="1"/>
  <c r="I706" i="4" s="1"/>
  <c r="J698" i="4"/>
  <c r="L698" i="4"/>
  <c r="K700" i="4"/>
  <c r="Q700" i="4"/>
  <c r="I700" i="4" s="1"/>
  <c r="G700" i="4" s="1"/>
  <c r="AI852" i="4"/>
  <c r="J696" i="4"/>
  <c r="J729" i="4"/>
  <c r="J733" i="4"/>
  <c r="AL776" i="4"/>
  <c r="L801" i="4"/>
  <c r="V830" i="4"/>
  <c r="K701" i="4"/>
  <c r="P703" i="4"/>
  <c r="S735" i="4"/>
  <c r="Q735" i="4" s="1"/>
  <c r="I735" i="4" s="1"/>
  <c r="S760" i="4"/>
  <c r="Q760" i="4" s="1"/>
  <c r="Q801" i="4"/>
  <c r="K802" i="4"/>
  <c r="J848" i="4"/>
  <c r="AY852" i="4"/>
  <c r="K868" i="4"/>
  <c r="J872" i="4"/>
  <c r="G40" i="5"/>
  <c r="H112" i="4" s="1"/>
  <c r="P112" i="4" s="1"/>
  <c r="F316" i="5"/>
  <c r="D393" i="5"/>
  <c r="D392" i="5"/>
  <c r="F392" i="5" s="1"/>
  <c r="G394" i="5" s="1"/>
  <c r="H319" i="4" s="1"/>
  <c r="P319" i="4" s="1"/>
  <c r="D272" i="5"/>
  <c r="F272" i="5" s="1"/>
  <c r="D271" i="5"/>
  <c r="F271" i="5" s="1"/>
  <c r="D270" i="5"/>
  <c r="F270" i="5" s="1"/>
  <c r="D269" i="5"/>
  <c r="F269" i="5" s="1"/>
  <c r="F397" i="5"/>
  <c r="G399" i="5" s="1"/>
  <c r="H320" i="4" s="1"/>
  <c r="P320" i="4" s="1"/>
  <c r="D396" i="5"/>
  <c r="Q696" i="4"/>
  <c r="I696" i="4" s="1"/>
  <c r="G696" i="4" s="1"/>
  <c r="P701" i="4"/>
  <c r="AY725" i="4"/>
  <c r="J755" i="4"/>
  <c r="Q825" i="4"/>
  <c r="K826" i="4"/>
  <c r="P829" i="4"/>
  <c r="J869" i="4"/>
  <c r="Q963" i="4"/>
  <c r="K704" i="4"/>
  <c r="J727" i="4"/>
  <c r="K869" i="4"/>
  <c r="AD962" i="4"/>
  <c r="F156" i="5"/>
  <c r="D243" i="5"/>
  <c r="D244" i="5"/>
  <c r="F244" i="5" s="1"/>
  <c r="K697" i="4"/>
  <c r="P699" i="4"/>
  <c r="K727" i="4"/>
  <c r="J731" i="4"/>
  <c r="P734" i="4"/>
  <c r="P704" i="4"/>
  <c r="J756" i="4"/>
  <c r="J781" i="4"/>
  <c r="J870" i="4"/>
  <c r="F358" i="5"/>
  <c r="P702" i="4"/>
  <c r="C286" i="5"/>
  <c r="D384" i="5"/>
  <c r="F385" i="5"/>
  <c r="G387" i="5" s="1"/>
  <c r="H317" i="4" s="1"/>
  <c r="P317" i="4" s="1"/>
  <c r="F253" i="5"/>
  <c r="D330" i="5"/>
  <c r="D334" i="5"/>
  <c r="F334" i="5" s="1"/>
  <c r="D333" i="5"/>
  <c r="F333" i="5" s="1"/>
  <c r="D331" i="5"/>
  <c r="F331" i="5" s="1"/>
  <c r="D259" i="5"/>
  <c r="F259" i="5" s="1"/>
  <c r="D292" i="5"/>
  <c r="F292" i="5" s="1"/>
  <c r="D4" i="5"/>
  <c r="D25" i="5"/>
  <c r="D275" i="5"/>
  <c r="F275" i="5" s="1"/>
  <c r="D299" i="5"/>
  <c r="F299" i="5" s="1"/>
  <c r="D515" i="5"/>
  <c r="D56" i="5"/>
  <c r="D157" i="5"/>
  <c r="F157" i="5" s="1"/>
  <c r="D239" i="5"/>
  <c r="D276" i="5"/>
  <c r="F276" i="5" s="1"/>
  <c r="D288" i="5"/>
  <c r="D26" i="5"/>
  <c r="F26" i="5" s="1"/>
  <c r="D33" i="5"/>
  <c r="F33" i="5" s="1"/>
  <c r="G31" i="5" s="1"/>
  <c r="H89" i="4" s="1"/>
  <c r="P89" i="4" s="1"/>
  <c r="D78" i="5"/>
  <c r="F78" i="5" s="1"/>
  <c r="D84" i="5"/>
  <c r="F84" i="5" s="1"/>
  <c r="D90" i="5"/>
  <c r="F90" i="5" s="1"/>
  <c r="G91" i="5" s="1"/>
  <c r="H253" i="4" s="1"/>
  <c r="P253" i="4" s="1"/>
  <c r="D96" i="5"/>
  <c r="F96" i="5" s="1"/>
  <c r="D102" i="5"/>
  <c r="F102" i="5" s="1"/>
  <c r="D108" i="5"/>
  <c r="F108" i="5" s="1"/>
  <c r="D114" i="5"/>
  <c r="F114" i="5" s="1"/>
  <c r="D120" i="5"/>
  <c r="F120" i="5" s="1"/>
  <c r="D126" i="5"/>
  <c r="F126" i="5" s="1"/>
  <c r="D132" i="5"/>
  <c r="F132" i="5" s="1"/>
  <c r="D138" i="5"/>
  <c r="F138" i="5" s="1"/>
  <c r="D144" i="5"/>
  <c r="F144" i="5" s="1"/>
  <c r="D166" i="5"/>
  <c r="F166" i="5" s="1"/>
  <c r="D219" i="5"/>
  <c r="D254" i="5"/>
  <c r="F254" i="5" s="1"/>
  <c r="D320" i="5"/>
  <c r="F320" i="5" s="1"/>
  <c r="D359" i="5"/>
  <c r="F359" i="5" s="1"/>
  <c r="D366" i="5"/>
  <c r="F366" i="5" s="1"/>
  <c r="D477" i="5"/>
  <c r="D158" i="5"/>
  <c r="F158" i="5" s="1"/>
  <c r="D172" i="5"/>
  <c r="F172" i="5" s="1"/>
  <c r="D263" i="5"/>
  <c r="D277" i="5"/>
  <c r="F277" i="5" s="1"/>
  <c r="D295" i="5"/>
  <c r="D327" i="5"/>
  <c r="F327" i="5" s="1"/>
  <c r="D510" i="5"/>
  <c r="D48" i="5"/>
  <c r="D79" i="5"/>
  <c r="F79" i="5" s="1"/>
  <c r="D97" i="5"/>
  <c r="F97" i="5" s="1"/>
  <c r="D103" i="5"/>
  <c r="F103" i="5" s="1"/>
  <c r="D109" i="5"/>
  <c r="F109" i="5" s="1"/>
  <c r="D115" i="5"/>
  <c r="F115" i="5" s="1"/>
  <c r="D121" i="5"/>
  <c r="F121" i="5" s="1"/>
  <c r="D133" i="5"/>
  <c r="F133" i="5" s="1"/>
  <c r="D145" i="5"/>
  <c r="F145" i="5" s="1"/>
  <c r="D167" i="5"/>
  <c r="F167" i="5" s="1"/>
  <c r="D202" i="5"/>
  <c r="F202" i="5" s="1"/>
  <c r="D255" i="5"/>
  <c r="F255" i="5" s="1"/>
  <c r="D289" i="5"/>
  <c r="F289" i="5" s="1"/>
  <c r="D302" i="5"/>
  <c r="D360" i="5"/>
  <c r="F360" i="5" s="1"/>
  <c r="D367" i="5"/>
  <c r="F367" i="5" s="1"/>
  <c r="D173" i="5"/>
  <c r="F173" i="5" s="1"/>
  <c r="D248" i="5"/>
  <c r="D264" i="5"/>
  <c r="F264" i="5" s="1"/>
  <c r="D296" i="5"/>
  <c r="F296" i="5" s="1"/>
  <c r="D309" i="5"/>
  <c r="D341" i="5"/>
  <c r="F341" i="5" s="1"/>
  <c r="D354" i="5"/>
  <c r="D481" i="5"/>
  <c r="D502" i="5"/>
  <c r="F502" i="5" s="1"/>
  <c r="D511" i="5"/>
  <c r="F511" i="5" s="1"/>
  <c r="D265" i="5"/>
  <c r="F265" i="5" s="1"/>
  <c r="D297" i="5"/>
  <c r="F297" i="5" s="1"/>
  <c r="D310" i="5"/>
  <c r="F310" i="5" s="1"/>
  <c r="D323" i="5"/>
  <c r="D503" i="5"/>
  <c r="F503" i="5" s="1"/>
  <c r="D93" i="5"/>
  <c r="F93" i="5" s="1"/>
  <c r="D99" i="5"/>
  <c r="F99" i="5" s="1"/>
  <c r="D105" i="5"/>
  <c r="F105" i="5" s="1"/>
  <c r="D117" i="5"/>
  <c r="F117" i="5" s="1"/>
  <c r="D169" i="5"/>
  <c r="F169" i="5" s="1"/>
  <c r="D291" i="5"/>
  <c r="F291" i="5" s="1"/>
  <c r="L167" i="4" l="1"/>
  <c r="F14" i="5"/>
  <c r="G14" i="5" s="1"/>
  <c r="H59" i="4" s="1"/>
  <c r="P59" i="4" s="1"/>
  <c r="P63" i="4" s="1"/>
  <c r="H63" i="4" s="1"/>
  <c r="F901" i="4" s="1"/>
  <c r="G230" i="4"/>
  <c r="E913" i="4" s="1"/>
  <c r="G267" i="4"/>
  <c r="E915" i="4" s="1"/>
  <c r="P412" i="4"/>
  <c r="H412" i="4" s="1"/>
  <c r="F925" i="4" s="1"/>
  <c r="AL250" i="4"/>
  <c r="AL387" i="4"/>
  <c r="S8" i="2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J915" i="4"/>
  <c r="P437" i="4"/>
  <c r="H437" i="4" s="1"/>
  <c r="F927" i="4" s="1"/>
  <c r="AL40" i="4"/>
  <c r="AL867" i="4"/>
  <c r="J804" i="4"/>
  <c r="AL760" i="4"/>
  <c r="G88" i="5"/>
  <c r="H252" i="4" s="1"/>
  <c r="P252" i="4" s="1"/>
  <c r="I873" i="4"/>
  <c r="G961" i="4" s="1"/>
  <c r="K760" i="4"/>
  <c r="I951" i="4" s="1"/>
  <c r="G205" i="5"/>
  <c r="H698" i="4" s="1"/>
  <c r="P698" i="4" s="1"/>
  <c r="P706" i="4" s="1"/>
  <c r="H706" i="4" s="1"/>
  <c r="F947" i="4" s="1"/>
  <c r="P644" i="4"/>
  <c r="H644" i="4" s="1"/>
  <c r="F943" i="4" s="1"/>
  <c r="P15" i="4"/>
  <c r="H15" i="4" s="1"/>
  <c r="F897" i="4" s="1"/>
  <c r="G139" i="5"/>
  <c r="H258" i="4" s="1"/>
  <c r="P258" i="4" s="1"/>
  <c r="I806" i="4"/>
  <c r="G955" i="4" s="1"/>
  <c r="G919" i="4"/>
  <c r="K91" i="4"/>
  <c r="I903" i="4" s="1"/>
  <c r="J759" i="4"/>
  <c r="E901" i="4"/>
  <c r="K830" i="4"/>
  <c r="I957" i="4" s="1"/>
  <c r="K40" i="4"/>
  <c r="I899" i="4" s="1"/>
  <c r="K167" i="4"/>
  <c r="I909" i="4" s="1"/>
  <c r="L804" i="4"/>
  <c r="L806" i="4" s="1"/>
  <c r="G348" i="5"/>
  <c r="L142" i="4"/>
  <c r="K735" i="4"/>
  <c r="I949" i="4" s="1"/>
  <c r="K587" i="4"/>
  <c r="I939" i="4" s="1"/>
  <c r="D343" i="5"/>
  <c r="K614" i="4"/>
  <c r="I941" i="4" s="1"/>
  <c r="K295" i="4"/>
  <c r="I917" i="4" s="1"/>
  <c r="K806" i="4"/>
  <c r="I955" i="4" s="1"/>
  <c r="L533" i="4"/>
  <c r="G931" i="4"/>
  <c r="G484" i="4"/>
  <c r="E931" i="4" s="1"/>
  <c r="K673" i="4"/>
  <c r="I945" i="4" s="1"/>
  <c r="G149" i="5"/>
  <c r="H260" i="4" s="1"/>
  <c r="P260" i="4" s="1"/>
  <c r="J806" i="4"/>
  <c r="H955" i="4" s="1"/>
  <c r="D955" i="4"/>
  <c r="J955" i="4" s="1"/>
  <c r="G935" i="4"/>
  <c r="K412" i="4"/>
  <c r="I925" i="4" s="1"/>
  <c r="K15" i="4"/>
  <c r="I897" i="4" s="1"/>
  <c r="D357" i="5"/>
  <c r="K852" i="4"/>
  <c r="I959" i="4" s="1"/>
  <c r="G382" i="5"/>
  <c r="H202" i="4" s="1"/>
  <c r="P202" i="4" s="1"/>
  <c r="P735" i="4"/>
  <c r="H735" i="4" s="1"/>
  <c r="F949" i="4" s="1"/>
  <c r="K63" i="4"/>
  <c r="I901" i="4" s="1"/>
  <c r="G899" i="4"/>
  <c r="G40" i="4"/>
  <c r="E899" i="4" s="1"/>
  <c r="G135" i="5"/>
  <c r="H257" i="4" s="1"/>
  <c r="P257" i="4" s="1"/>
  <c r="F515" i="5"/>
  <c r="G516" i="5" s="1"/>
  <c r="H869" i="4" s="1"/>
  <c r="P869" i="4" s="1"/>
  <c r="P873" i="4" s="1"/>
  <c r="H873" i="4" s="1"/>
  <c r="F961" i="4" s="1"/>
  <c r="P961" i="4"/>
  <c r="P917" i="4"/>
  <c r="P955" i="4"/>
  <c r="F225" i="5"/>
  <c r="G227" i="5" s="1"/>
  <c r="H778" i="4" s="1"/>
  <c r="P778" i="4" s="1"/>
  <c r="P901" i="4"/>
  <c r="I167" i="4"/>
  <c r="G909" i="4" s="1"/>
  <c r="J267" i="4"/>
  <c r="H915" i="4" s="1"/>
  <c r="P931" i="4"/>
  <c r="K437" i="4"/>
  <c r="I927" i="4" s="1"/>
  <c r="L203" i="4"/>
  <c r="L91" i="4"/>
  <c r="P935" i="4"/>
  <c r="P915" i="4"/>
  <c r="F219" i="5"/>
  <c r="G220" i="5" s="1"/>
  <c r="G15" i="4"/>
  <c r="E897" i="4" s="1"/>
  <c r="K267" i="4"/>
  <c r="I915" i="4" s="1"/>
  <c r="P927" i="4"/>
  <c r="D39" i="5"/>
  <c r="K365" i="4"/>
  <c r="I921" i="4" s="1"/>
  <c r="L40" i="4"/>
  <c r="P953" i="4"/>
  <c r="J758" i="4"/>
  <c r="P760" i="4"/>
  <c r="H760" i="4" s="1"/>
  <c r="F951" i="4" s="1"/>
  <c r="J111" i="4"/>
  <c r="L111" i="4"/>
  <c r="L117" i="4" s="1"/>
  <c r="F510" i="5"/>
  <c r="G512" i="5" s="1"/>
  <c r="H849" i="4" s="1"/>
  <c r="P849" i="4" s="1"/>
  <c r="P852" i="4" s="1"/>
  <c r="H852" i="4" s="1"/>
  <c r="F959" i="4" s="1"/>
  <c r="F830" i="4"/>
  <c r="D957" i="4" s="1"/>
  <c r="J957" i="4" s="1"/>
  <c r="P959" i="4"/>
  <c r="K533" i="4"/>
  <c r="I935" i="4" s="1"/>
  <c r="P921" i="4"/>
  <c r="L15" i="4"/>
  <c r="J897" i="4" s="1"/>
  <c r="AL437" i="4"/>
  <c r="P913" i="4"/>
  <c r="G84" i="5"/>
  <c r="H251" i="4" s="1"/>
  <c r="P251" i="4" s="1"/>
  <c r="G363" i="5"/>
  <c r="F760" i="4"/>
  <c r="D951" i="4" s="1"/>
  <c r="J951" i="4" s="1"/>
  <c r="D315" i="5"/>
  <c r="K321" i="4"/>
  <c r="I919" i="4" s="1"/>
  <c r="G320" i="5"/>
  <c r="K783" i="4"/>
  <c r="I953" i="4" s="1"/>
  <c r="K644" i="4"/>
  <c r="I943" i="4" s="1"/>
  <c r="G387" i="4"/>
  <c r="E923" i="4" s="1"/>
  <c r="H669" i="4"/>
  <c r="P669" i="4" s="1"/>
  <c r="P673" i="4" s="1"/>
  <c r="H673" i="4" s="1"/>
  <c r="F945" i="4" s="1"/>
  <c r="H781" i="4"/>
  <c r="P781" i="4" s="1"/>
  <c r="G911" i="4"/>
  <c r="G203" i="4"/>
  <c r="E911" i="4" s="1"/>
  <c r="I759" i="4"/>
  <c r="G759" i="4" s="1"/>
  <c r="I757" i="4"/>
  <c r="G757" i="4" s="1"/>
  <c r="F163" i="5"/>
  <c r="H554" i="4" s="1"/>
  <c r="P554" i="4" s="1"/>
  <c r="P555" i="4" s="1"/>
  <c r="H555" i="4" s="1"/>
  <c r="F937" i="4" s="1"/>
  <c r="D377" i="5"/>
  <c r="K142" i="4"/>
  <c r="I907" i="4" s="1"/>
  <c r="G365" i="4"/>
  <c r="E921" i="4" s="1"/>
  <c r="K203" i="4"/>
  <c r="I911" i="4" s="1"/>
  <c r="P533" i="4"/>
  <c r="H533" i="4" s="1"/>
  <c r="F935" i="4" s="1"/>
  <c r="L706" i="4"/>
  <c r="G164" i="5"/>
  <c r="G279" i="5"/>
  <c r="H199" i="4" s="1"/>
  <c r="P199" i="4" s="1"/>
  <c r="K706" i="4"/>
  <c r="I947" i="4" s="1"/>
  <c r="I851" i="4"/>
  <c r="G851" i="4" s="1"/>
  <c r="I852" i="4"/>
  <c r="G959" i="4" s="1"/>
  <c r="G412" i="4"/>
  <c r="E925" i="4" s="1"/>
  <c r="P295" i="4"/>
  <c r="H295" i="4" s="1"/>
  <c r="F917" i="4" s="1"/>
  <c r="L295" i="4"/>
  <c r="P587" i="4"/>
  <c r="H587" i="4" s="1"/>
  <c r="F939" i="4" s="1"/>
  <c r="P142" i="4"/>
  <c r="H142" i="4" s="1"/>
  <c r="F907" i="4" s="1"/>
  <c r="L757" i="4"/>
  <c r="L760" i="4" s="1"/>
  <c r="J757" i="4"/>
  <c r="G370" i="5"/>
  <c r="AI91" i="4"/>
  <c r="G260" i="5"/>
  <c r="H228" i="4" s="1"/>
  <c r="P228" i="4" s="1"/>
  <c r="P365" i="4"/>
  <c r="H365" i="4" s="1"/>
  <c r="F921" i="4" s="1"/>
  <c r="D350" i="5"/>
  <c r="F354" i="5"/>
  <c r="G355" i="5" s="1"/>
  <c r="G949" i="4"/>
  <c r="G735" i="4"/>
  <c r="E949" i="4" s="1"/>
  <c r="G342" i="5"/>
  <c r="F321" i="4"/>
  <c r="L317" i="4"/>
  <c r="L321" i="4" s="1"/>
  <c r="J317" i="4"/>
  <c r="D308" i="5"/>
  <c r="F309" i="5"/>
  <c r="G314" i="5" s="1"/>
  <c r="D931" i="4"/>
  <c r="J931" i="4" s="1"/>
  <c r="J484" i="4"/>
  <c r="H931" i="4" s="1"/>
  <c r="L871" i="4"/>
  <c r="L873" i="4" s="1"/>
  <c r="J871" i="4"/>
  <c r="D941" i="4"/>
  <c r="J941" i="4" s="1"/>
  <c r="J614" i="4"/>
  <c r="H941" i="4" s="1"/>
  <c r="D336" i="5"/>
  <c r="E907" i="4"/>
  <c r="I142" i="4"/>
  <c r="G907" i="4" s="1"/>
  <c r="L644" i="4"/>
  <c r="G917" i="4"/>
  <c r="G295" i="4"/>
  <c r="E917" i="4" s="1"/>
  <c r="G112" i="5"/>
  <c r="H254" i="4" s="1"/>
  <c r="P254" i="4" s="1"/>
  <c r="F263" i="5"/>
  <c r="G267" i="5" s="1"/>
  <c r="H195" i="4" s="1"/>
  <c r="P195" i="4" s="1"/>
  <c r="D262" i="5"/>
  <c r="F288" i="5"/>
  <c r="G293" i="5" s="1"/>
  <c r="D287" i="5"/>
  <c r="D3" i="5"/>
  <c r="F4" i="5"/>
  <c r="G4" i="5" s="1"/>
  <c r="H36" i="4" s="1"/>
  <c r="P36" i="4" s="1"/>
  <c r="P40" i="4" s="1"/>
  <c r="H40" i="4" s="1"/>
  <c r="F899" i="4" s="1"/>
  <c r="G947" i="4"/>
  <c r="G706" i="4"/>
  <c r="E947" i="4" s="1"/>
  <c r="P614" i="4"/>
  <c r="H614" i="4" s="1"/>
  <c r="F941" i="4" s="1"/>
  <c r="G943" i="4"/>
  <c r="G644" i="4"/>
  <c r="E943" i="4" s="1"/>
  <c r="AL847" i="4"/>
  <c r="D929" i="4"/>
  <c r="J929" i="4" s="1"/>
  <c r="J460" i="4"/>
  <c r="H929" i="4" s="1"/>
  <c r="G937" i="4"/>
  <c r="G555" i="4"/>
  <c r="E937" i="4" s="1"/>
  <c r="D945" i="4"/>
  <c r="J945" i="4" s="1"/>
  <c r="J673" i="4"/>
  <c r="H945" i="4" s="1"/>
  <c r="L437" i="4"/>
  <c r="D905" i="4"/>
  <c r="J905" i="4" s="1"/>
  <c r="J117" i="4"/>
  <c r="H905" i="4" s="1"/>
  <c r="D943" i="4"/>
  <c r="J943" i="4" s="1"/>
  <c r="J644" i="4"/>
  <c r="H943" i="4" s="1"/>
  <c r="D917" i="4"/>
  <c r="J917" i="4" s="1"/>
  <c r="J295" i="4"/>
  <c r="H917" i="4" s="1"/>
  <c r="AL9" i="4"/>
  <c r="AL15" i="4"/>
  <c r="L267" i="4"/>
  <c r="G929" i="4"/>
  <c r="G460" i="4"/>
  <c r="E929" i="4" s="1"/>
  <c r="G927" i="4"/>
  <c r="G437" i="4"/>
  <c r="E927" i="4" s="1"/>
  <c r="L365" i="4"/>
  <c r="J921" i="4" s="1"/>
  <c r="L673" i="4"/>
  <c r="K223" i="4"/>
  <c r="K230" i="4" s="1"/>
  <c r="I913" i="4" s="1"/>
  <c r="I223" i="4"/>
  <c r="G223" i="4" s="1"/>
  <c r="E903" i="4"/>
  <c r="I91" i="4"/>
  <c r="G903" i="4" s="1"/>
  <c r="J58" i="4"/>
  <c r="F63" i="4"/>
  <c r="L58" i="4"/>
  <c r="L63" i="4" s="1"/>
  <c r="G945" i="4"/>
  <c r="G673" i="4"/>
  <c r="E945" i="4" s="1"/>
  <c r="D24" i="5"/>
  <c r="F25" i="5"/>
  <c r="G25" i="5" s="1"/>
  <c r="H84" i="4" s="1"/>
  <c r="P84" i="4" s="1"/>
  <c r="P91" i="4" s="1"/>
  <c r="H91" i="4" s="1"/>
  <c r="F903" i="4" s="1"/>
  <c r="F243" i="5"/>
  <c r="G246" i="5" s="1"/>
  <c r="H226" i="4" s="1"/>
  <c r="P226" i="4" s="1"/>
  <c r="D242" i="5"/>
  <c r="L827" i="4"/>
  <c r="J827" i="4"/>
  <c r="D953" i="4"/>
  <c r="J953" i="4" s="1"/>
  <c r="J783" i="4"/>
  <c r="H953" i="4" s="1"/>
  <c r="D927" i="4"/>
  <c r="J927" i="4" s="1"/>
  <c r="J437" i="4"/>
  <c r="H927" i="4" s="1"/>
  <c r="D913" i="4"/>
  <c r="J913" i="4" s="1"/>
  <c r="J230" i="4"/>
  <c r="H913" i="4" s="1"/>
  <c r="F155" i="5"/>
  <c r="H459" i="4" s="1"/>
  <c r="P459" i="4" s="1"/>
  <c r="P460" i="4" s="1"/>
  <c r="H460" i="4" s="1"/>
  <c r="F929" i="4" s="1"/>
  <c r="G156" i="5"/>
  <c r="AL735" i="4"/>
  <c r="G830" i="4"/>
  <c r="E957" i="4" s="1"/>
  <c r="G957" i="4"/>
  <c r="D897" i="4"/>
  <c r="J15" i="4"/>
  <c r="H897" i="4" s="1"/>
  <c r="L230" i="4"/>
  <c r="D903" i="4"/>
  <c r="J903" i="4" s="1"/>
  <c r="J91" i="4"/>
  <c r="H903" i="4" s="1"/>
  <c r="AU646" i="4"/>
  <c r="AL634" i="4"/>
  <c r="F56" i="5"/>
  <c r="G56" i="5" s="1"/>
  <c r="H162" i="4" s="1"/>
  <c r="D55" i="5"/>
  <c r="P321" i="4"/>
  <c r="H321" i="4" s="1"/>
  <c r="F919" i="4" s="1"/>
  <c r="G273" i="5"/>
  <c r="H198" i="4" s="1"/>
  <c r="P198" i="4" s="1"/>
  <c r="K873" i="4"/>
  <c r="I961" i="4" s="1"/>
  <c r="J828" i="4"/>
  <c r="L828" i="4"/>
  <c r="L829" i="4"/>
  <c r="J829" i="4"/>
  <c r="D939" i="4"/>
  <c r="J939" i="4" s="1"/>
  <c r="J587" i="4"/>
  <c r="H939" i="4" s="1"/>
  <c r="L412" i="4"/>
  <c r="K117" i="4"/>
  <c r="I905" i="4" s="1"/>
  <c r="D899" i="4"/>
  <c r="J899" i="4" s="1"/>
  <c r="J40" i="4"/>
  <c r="H899" i="4" s="1"/>
  <c r="I760" i="4"/>
  <c r="I758" i="4"/>
  <c r="G758" i="4" s="1"/>
  <c r="D907" i="4"/>
  <c r="J907" i="4" s="1"/>
  <c r="J142" i="4"/>
  <c r="H907" i="4" s="1"/>
  <c r="D247" i="5"/>
  <c r="F248" i="5"/>
  <c r="G250" i="5" s="1"/>
  <c r="H227" i="4" s="1"/>
  <c r="P227" i="4" s="1"/>
  <c r="F851" i="4"/>
  <c r="F850" i="4"/>
  <c r="F873" i="4"/>
  <c r="D925" i="4"/>
  <c r="J925" i="4" s="1"/>
  <c r="J412" i="4"/>
  <c r="H925" i="4" s="1"/>
  <c r="J167" i="4"/>
  <c r="H909" i="4" s="1"/>
  <c r="D909" i="4"/>
  <c r="J909" i="4" s="1"/>
  <c r="P167" i="4"/>
  <c r="H167" i="4" s="1"/>
  <c r="F909" i="4" s="1"/>
  <c r="C963" i="4"/>
  <c r="G939" i="4"/>
  <c r="G587" i="4"/>
  <c r="E939" i="4" s="1"/>
  <c r="E905" i="4"/>
  <c r="I117" i="4"/>
  <c r="G905" i="4" s="1"/>
  <c r="D947" i="4"/>
  <c r="J947" i="4" s="1"/>
  <c r="J706" i="4"/>
  <c r="H947" i="4" s="1"/>
  <c r="F323" i="5"/>
  <c r="G327" i="5" s="1"/>
  <c r="D322" i="5"/>
  <c r="F239" i="5"/>
  <c r="G241" i="5" s="1"/>
  <c r="H224" i="4" s="1"/>
  <c r="P224" i="4" s="1"/>
  <c r="D238" i="5"/>
  <c r="G126" i="5"/>
  <c r="H255" i="4" s="1"/>
  <c r="P255" i="4" s="1"/>
  <c r="F302" i="5"/>
  <c r="G306" i="5" s="1"/>
  <c r="D301" i="5"/>
  <c r="F330" i="5"/>
  <c r="G335" i="5" s="1"/>
  <c r="D329" i="5"/>
  <c r="D375" i="5"/>
  <c r="F375" i="5" s="1"/>
  <c r="D374" i="5"/>
  <c r="F374" i="5" s="1"/>
  <c r="D373" i="5"/>
  <c r="F373" i="5" s="1"/>
  <c r="D372" i="5"/>
  <c r="F372" i="5" s="1"/>
  <c r="L587" i="4"/>
  <c r="L735" i="4"/>
  <c r="D921" i="4"/>
  <c r="J365" i="4"/>
  <c r="H921" i="4" s="1"/>
  <c r="P117" i="4"/>
  <c r="H117" i="4" s="1"/>
  <c r="F905" i="4" s="1"/>
  <c r="AL34" i="4"/>
  <c r="D935" i="4"/>
  <c r="J935" i="4" s="1"/>
  <c r="J533" i="4"/>
  <c r="H935" i="4" s="1"/>
  <c r="F295" i="5"/>
  <c r="G299" i="5" s="1"/>
  <c r="D294" i="5"/>
  <c r="L614" i="4"/>
  <c r="G504" i="5"/>
  <c r="F48" i="5"/>
  <c r="G48" i="5" s="1"/>
  <c r="H138" i="4" s="1"/>
  <c r="D47" i="5"/>
  <c r="D251" i="5"/>
  <c r="D949" i="4"/>
  <c r="J949" i="4" s="1"/>
  <c r="J735" i="4"/>
  <c r="H949" i="4" s="1"/>
  <c r="L780" i="4"/>
  <c r="L783" i="4" s="1"/>
  <c r="J780" i="4"/>
  <c r="K484" i="4"/>
  <c r="I931" i="4" s="1"/>
  <c r="I780" i="4"/>
  <c r="G780" i="4" s="1"/>
  <c r="I783" i="4"/>
  <c r="G941" i="4"/>
  <c r="G614" i="4"/>
  <c r="E941" i="4" s="1"/>
  <c r="O901" i="4" l="1"/>
  <c r="G873" i="4"/>
  <c r="E961" i="4" s="1"/>
  <c r="G806" i="4"/>
  <c r="E955" i="4" s="1"/>
  <c r="G852" i="4"/>
  <c r="E959" i="4" s="1"/>
  <c r="J760" i="4"/>
  <c r="H951" i="4" s="1"/>
  <c r="H802" i="4"/>
  <c r="P802" i="4" s="1"/>
  <c r="P806" i="4" s="1"/>
  <c r="H806" i="4" s="1"/>
  <c r="F955" i="4" s="1"/>
  <c r="O955" i="4" s="1"/>
  <c r="H826" i="4"/>
  <c r="P826" i="4" s="1"/>
  <c r="P830" i="4" s="1"/>
  <c r="H830" i="4" s="1"/>
  <c r="F957" i="4" s="1"/>
  <c r="O957" i="4" s="1"/>
  <c r="P783" i="4"/>
  <c r="H783" i="4" s="1"/>
  <c r="F953" i="4" s="1"/>
  <c r="O953" i="4" s="1"/>
  <c r="J830" i="4"/>
  <c r="H957" i="4" s="1"/>
  <c r="O961" i="4"/>
  <c r="O959" i="4"/>
  <c r="O899" i="4"/>
  <c r="O905" i="4"/>
  <c r="O923" i="4"/>
  <c r="O939" i="4"/>
  <c r="O925" i="4"/>
  <c r="O941" i="4"/>
  <c r="O909" i="4"/>
  <c r="O919" i="4"/>
  <c r="O945" i="4"/>
  <c r="O937" i="4"/>
  <c r="O903" i="4"/>
  <c r="O949" i="4"/>
  <c r="O929" i="4"/>
  <c r="O947" i="4"/>
  <c r="O907" i="4"/>
  <c r="O951" i="4"/>
  <c r="O933" i="4"/>
  <c r="P963" i="4"/>
  <c r="E963" i="4" s="1"/>
  <c r="O931" i="4"/>
  <c r="O921" i="4"/>
  <c r="O927" i="4"/>
  <c r="O935" i="4"/>
  <c r="O917" i="4"/>
  <c r="L830" i="4"/>
  <c r="P267" i="4"/>
  <c r="H267" i="4" s="1"/>
  <c r="F915" i="4" s="1"/>
  <c r="O915" i="4" s="1"/>
  <c r="G376" i="5"/>
  <c r="H288" i="5" s="1"/>
  <c r="I963" i="4"/>
  <c r="P203" i="4"/>
  <c r="H203" i="4" s="1"/>
  <c r="F911" i="4" s="1"/>
  <c r="O911" i="4" s="1"/>
  <c r="D919" i="4"/>
  <c r="J919" i="4" s="1"/>
  <c r="J321" i="4"/>
  <c r="H919" i="4" s="1"/>
  <c r="L851" i="4"/>
  <c r="J851" i="4"/>
  <c r="D901" i="4"/>
  <c r="J901" i="4" s="1"/>
  <c r="J63" i="4"/>
  <c r="H901" i="4" s="1"/>
  <c r="P230" i="4"/>
  <c r="H230" i="4" s="1"/>
  <c r="F913" i="4" s="1"/>
  <c r="O913" i="4" s="1"/>
  <c r="D961" i="4"/>
  <c r="J961" i="4" s="1"/>
  <c r="J873" i="4"/>
  <c r="H961" i="4" s="1"/>
  <c r="G951" i="4"/>
  <c r="G760" i="4"/>
  <c r="E951" i="4" s="1"/>
  <c r="O897" i="4"/>
  <c r="O943" i="4"/>
  <c r="G953" i="4"/>
  <c r="G783" i="4"/>
  <c r="E953" i="4" s="1"/>
  <c r="J850" i="4"/>
  <c r="L850" i="4"/>
  <c r="F852" i="4"/>
  <c r="O963" i="4" l="1"/>
  <c r="D959" i="4"/>
  <c r="J959" i="4" s="1"/>
  <c r="J963" i="4" s="1"/>
  <c r="J852" i="4"/>
  <c r="H959" i="4" s="1"/>
  <c r="L852" i="4"/>
  <c r="G963" i="4" l="1"/>
  <c r="F963" i="4"/>
  <c r="D963" i="4"/>
  <c r="H963" i="4" s="1"/>
</calcChain>
</file>

<file path=xl/comments1.xml><?xml version="1.0" encoding="utf-8"?>
<comments xmlns="http://schemas.openxmlformats.org/spreadsheetml/2006/main">
  <authors>
    <author/>
  </authors>
  <commentList>
    <comment ref="Y696" authorId="0" shapeId="0">
      <text>
        <r>
          <rPr>
            <sz val="11"/>
            <color theme="1"/>
            <rFont val="Calibri"/>
            <family val="2"/>
            <scheme val="minor"/>
          </rPr>
          <t>======
ID#AAAAzrvCp7M
HP    (2023-06-23 00:15:20)
1. pelatihan agro
2. Pelatihan Aneka</t>
        </r>
      </text>
    </comment>
    <comment ref="Z696" authorId="0" shapeId="0">
      <text>
        <r>
          <rPr>
            <sz val="11"/>
            <color theme="1"/>
            <rFont val="Calibri"/>
            <family val="2"/>
            <scheme val="minor"/>
          </rPr>
          <t>======
ID#AAAAzrvCp7U
All User    (2023-06-23 00:15:20)
1. Pelatihan Aneka
2. Pelatihan logam</t>
        </r>
      </text>
    </comment>
    <comment ref="AA696" authorId="0" shapeId="0">
      <text>
        <r>
          <rPr>
            <sz val="11"/>
            <color theme="1"/>
            <rFont val="Calibri"/>
            <family val="2"/>
            <scheme val="minor"/>
          </rPr>
          <t>======
ID#AAAAzrvCp6s
HP    (2023-06-23 00:15:20)
1. pelatihan elektronika &amp; telematika
2. Pelatihan Sandang</t>
        </r>
      </text>
    </comment>
    <comment ref="AB696" authorId="0" shapeId="0">
      <text>
        <r>
          <rPr>
            <sz val="11"/>
            <color theme="1"/>
            <rFont val="Calibri"/>
            <family val="2"/>
            <scheme val="minor"/>
          </rPr>
          <t>======
ID#AAAAzrvCp7s
All User    (2023-06-23 00:15:20)
1. Pelatihan Kerajinan
2. Pelatihan Agro</t>
        </r>
      </text>
    </comment>
    <comment ref="AC696" authorId="0" shapeId="0">
      <text>
        <r>
          <rPr>
            <sz val="11"/>
            <color theme="1"/>
            <rFont val="Calibri"/>
            <family val="2"/>
            <scheme val="minor"/>
          </rPr>
          <t>======
ID#AAAAzrvCp7Y
HP    (2023-06-23 00:15:20)
1. Pelatihan logam
2. Pelatihan Kerajinan</t>
        </r>
      </text>
    </comment>
    <comment ref="AD696" authorId="0" shapeId="0">
      <text>
        <r>
          <rPr>
            <sz val="11"/>
            <color theme="1"/>
            <rFont val="Calibri"/>
            <family val="2"/>
            <scheme val="minor"/>
          </rPr>
          <t>======
ID#AAAAzrvCp8U
All User    (2023-06-23 00:15:20)
1. Pelatihan Sandang
2. Pelatihan Elektronika &amp; telematika</t>
        </r>
      </text>
    </comment>
    <comment ref="Y697" authorId="0" shapeId="0">
      <text>
        <r>
          <rPr>
            <sz val="11"/>
            <color theme="1"/>
            <rFont val="Calibri"/>
            <family val="2"/>
            <scheme val="minor"/>
          </rPr>
          <t>======
ID#AAAAzrvCp7A
All User    (2023-06-23 00:15:20)
ATK semua diamprah diawal</t>
        </r>
      </text>
    </comment>
    <comment ref="Y698" authorId="0" shapeId="0">
      <text>
        <r>
          <rPr>
            <sz val="11"/>
            <color theme="1"/>
            <rFont val="Calibri"/>
            <family val="2"/>
            <scheme val="minor"/>
          </rPr>
          <t>======
ID#AAAAzrvCp84
All User    (2023-06-23 00:15:20)
Fotocopy 12.004 lembar
42 piagam
4 spanduk</t>
        </r>
      </text>
    </comment>
    <comment ref="Z698" authorId="0" shapeId="0">
      <text>
        <r>
          <rPr>
            <sz val="11"/>
            <color theme="1"/>
            <rFont val="Calibri"/>
            <family val="2"/>
            <scheme val="minor"/>
          </rPr>
          <t>======
ID#AAAAzrvCp7Q
All User    (2023-06-23 00:15:20)
42 Piagam
4 Spanduk</t>
        </r>
      </text>
    </comment>
    <comment ref="AA698" authorId="0" shapeId="0">
      <text>
        <r>
          <rPr>
            <sz val="11"/>
            <color theme="1"/>
            <rFont val="Calibri"/>
            <family val="2"/>
            <scheme val="minor"/>
          </rPr>
          <t>======
ID#AAAAzrvCp6c
HP    (2023-06-23 00:15:20)
42 piagam 
4 spanduk
fotocopy 11.427 lembar</t>
        </r>
      </text>
    </comment>
    <comment ref="AB698" authorId="0" shapeId="0">
      <text>
        <r>
          <rPr>
            <sz val="11"/>
            <color theme="1"/>
            <rFont val="Calibri"/>
            <family val="2"/>
            <scheme val="minor"/>
          </rPr>
          <t>======
ID#AAAAzrvCp70
All User    (2023-06-23 00:15:20)
42 Piagam
4 Spanduk</t>
        </r>
      </text>
    </comment>
    <comment ref="AC698" authorId="0" shapeId="0">
      <text>
        <r>
          <rPr>
            <sz val="11"/>
            <color theme="1"/>
            <rFont val="Calibri"/>
            <family val="2"/>
            <scheme val="minor"/>
          </rPr>
          <t>======
ID#AAAAzrvCp7g
HP    (2023-06-23 00:15:20)
42 piagam 
4 spanduk
fotocopy 11.427 lembar</t>
        </r>
      </text>
    </comment>
    <comment ref="AD698" authorId="0" shapeId="0">
      <text>
        <r>
          <rPr>
            <sz val="11"/>
            <color theme="1"/>
            <rFont val="Calibri"/>
            <family val="2"/>
            <scheme val="minor"/>
          </rPr>
          <t>======
ID#AAAAzrvCp6o
All User    (2023-06-23 00:15:20)
42 Piagam
4 Spanduk</t>
        </r>
      </text>
    </comment>
    <comment ref="AG698" authorId="0" shapeId="0">
      <text>
        <r>
          <rPr>
            <sz val="11"/>
            <color theme="1"/>
            <rFont val="Calibri"/>
            <family val="2"/>
            <scheme val="minor"/>
          </rPr>
          <t>======
ID#AAAAzrvCp6g
All User    (2023-06-23 00:15:20)
Cetak Buku Laporan semua kegiatan</t>
        </r>
      </text>
    </comment>
    <comment ref="Y702" authorId="0" shapeId="0">
      <text>
        <r>
          <rPr>
            <sz val="11"/>
            <color theme="1"/>
            <rFont val="Calibri"/>
            <family val="2"/>
            <scheme val="minor"/>
          </rPr>
          <t>======
ID#AAAAzrvCp74
HP    (2023-06-23 00:15:20)
150 orang
150 Orang</t>
        </r>
      </text>
    </comment>
    <comment ref="Z702" authorId="0" shapeId="0">
      <text>
        <r>
          <rPr>
            <sz val="11"/>
            <color theme="1"/>
            <rFont val="Calibri"/>
            <family val="2"/>
            <scheme val="minor"/>
          </rPr>
          <t>======
ID#AAAAzrvCp8c
HP    (2023-06-23 00:15:20)
150 orang
150 Orang</t>
        </r>
      </text>
    </comment>
    <comment ref="AA702" authorId="0" shapeId="0">
      <text>
        <r>
          <rPr>
            <sz val="11"/>
            <color theme="1"/>
            <rFont val="Calibri"/>
            <family val="2"/>
            <scheme val="minor"/>
          </rPr>
          <t>======
ID#AAAAzrvCp6w
HP    (2023-06-23 00:15:20)
150 orang
150 Orang</t>
        </r>
      </text>
    </comment>
    <comment ref="AB702" authorId="0" shapeId="0">
      <text>
        <r>
          <rPr>
            <sz val="11"/>
            <color theme="1"/>
            <rFont val="Calibri"/>
            <family val="2"/>
            <scheme val="minor"/>
          </rPr>
          <t>======
ID#AAAAzrvCp88
HP    (2023-06-23 00:15:20)
150 orang
150 Orang</t>
        </r>
      </text>
    </comment>
    <comment ref="AC702" authorId="0" shapeId="0">
      <text>
        <r>
          <rPr>
            <sz val="11"/>
            <color theme="1"/>
            <rFont val="Calibri"/>
            <family val="2"/>
            <scheme val="minor"/>
          </rPr>
          <t>======
ID#AAAAzrvCp8k
HP    (2023-06-23 00:15:20)
150 orang
150 Orang</t>
        </r>
      </text>
    </comment>
    <comment ref="AD702" authorId="0" shapeId="0">
      <text>
        <r>
          <rPr>
            <sz val="11"/>
            <color theme="1"/>
            <rFont val="Calibri"/>
            <family val="2"/>
            <scheme val="minor"/>
          </rPr>
          <t>======
ID#AAAAzrvCp9U
HP    (2023-06-23 00:15:20)
150 orang
150 Orang</t>
        </r>
      </text>
    </comment>
    <comment ref="Y703" authorId="0" shapeId="0">
      <text>
        <r>
          <rPr>
            <sz val="11"/>
            <color theme="1"/>
            <rFont val="Calibri"/>
            <family val="2"/>
            <scheme val="minor"/>
          </rPr>
          <t>======
ID#AAAAzrvCp8g
HP    (2023-06-23 00:15:20)
1. 40 OJ 5 hari x 8 jm x1 pelatihan
2. 1. 40 OJ 5 hari x 8 jm x1 pelatihan</t>
        </r>
      </text>
    </comment>
    <comment ref="Z703" authorId="0" shapeId="0">
      <text>
        <r>
          <rPr>
            <sz val="11"/>
            <color theme="1"/>
            <rFont val="Calibri"/>
            <family val="2"/>
            <scheme val="minor"/>
          </rPr>
          <t>======
ID#AAAAzrvCp78
HP    (2023-06-23 00:15:20)
1. 40 OJ 5 hari x 8 jm x1 pelatihan
2. 1. 40 OJ 5 hari x 8 jm x1 pelatihan</t>
        </r>
      </text>
    </comment>
    <comment ref="AA703" authorId="0" shapeId="0">
      <text>
        <r>
          <rPr>
            <sz val="11"/>
            <color theme="1"/>
            <rFont val="Calibri"/>
            <family val="2"/>
            <scheme val="minor"/>
          </rPr>
          <t>======
ID#AAAAzrvCp8o
HP    (2023-06-23 00:15:20)
1. 40 OJ 5 hari x 8 jm x1 pelatihan
2. 1. 40 OJ 5 hari x 8 jm x1 pelatihan</t>
        </r>
      </text>
    </comment>
    <comment ref="AB703" authorId="0" shapeId="0">
      <text>
        <r>
          <rPr>
            <sz val="11"/>
            <color theme="1"/>
            <rFont val="Calibri"/>
            <family val="2"/>
            <scheme val="minor"/>
          </rPr>
          <t>======
ID#AAAAzrvCp7w
HP    (2023-06-23 00:15:20)
1. 40 OJ 5 hari x 8 jm x1 pelatihan
2. 1. 40 OJ 5 hari x 8 jm x1 pelatihan</t>
        </r>
      </text>
    </comment>
    <comment ref="AC703" authorId="0" shapeId="0">
      <text>
        <r>
          <rPr>
            <sz val="11"/>
            <color theme="1"/>
            <rFont val="Calibri"/>
            <family val="2"/>
            <scheme val="minor"/>
          </rPr>
          <t>======
ID#AAAAzrvCp8w
HP    (2023-06-23 00:15:20)
1. 40 OJ 5 hari x 8 jm x1 pelatihan
2. 1. 40 OJ 5 hari x 8 jm x1 pelatihan</t>
        </r>
      </text>
    </comment>
    <comment ref="AD703" authorId="0" shapeId="0">
      <text>
        <r>
          <rPr>
            <sz val="11"/>
            <color theme="1"/>
            <rFont val="Calibri"/>
            <family val="2"/>
            <scheme val="minor"/>
          </rPr>
          <t>======
ID#AAAAzrvCp64
HP    (2023-06-23 00:15:20)
1. 40 OJ 5 hari x 8 jm x1 pelatihan
2. 1. 40 OJ 5 hari x 8 jm x1 pelatihan</t>
        </r>
      </text>
    </comment>
    <comment ref="Y704" authorId="0" shapeId="0">
      <text>
        <r>
          <rPr>
            <sz val="11"/>
            <color theme="1"/>
            <rFont val="Calibri"/>
            <family val="2"/>
            <scheme val="minor"/>
          </rPr>
          <t>======
ID#AAAAzrvCp7k
HP    (2023-06-23 00:15:20)
2 x pelatihan</t>
        </r>
      </text>
    </comment>
    <comment ref="Z704" authorId="0" shapeId="0">
      <text>
        <r>
          <rPr>
            <sz val="11"/>
            <color theme="1"/>
            <rFont val="Calibri"/>
            <family val="2"/>
            <scheme val="minor"/>
          </rPr>
          <t>======
ID#AAAAzrvCp8s
HP    (2023-06-23 00:15:20)
2 x pelatihan</t>
        </r>
      </text>
    </comment>
    <comment ref="AA704" authorId="0" shapeId="0">
      <text>
        <r>
          <rPr>
            <sz val="11"/>
            <color theme="1"/>
            <rFont val="Calibri"/>
            <family val="2"/>
            <scheme val="minor"/>
          </rPr>
          <t>======
ID#AAAAzrvCp80
HP    (2023-06-23 00:15:20)
2 x pelatihan</t>
        </r>
      </text>
    </comment>
    <comment ref="AB704" authorId="0" shapeId="0">
      <text>
        <r>
          <rPr>
            <sz val="11"/>
            <color theme="1"/>
            <rFont val="Calibri"/>
            <family val="2"/>
            <scheme val="minor"/>
          </rPr>
          <t>======
ID#AAAAzrvCp7E
HP    (2023-06-23 00:15:20)
2 x pelatihan</t>
        </r>
      </text>
    </comment>
    <comment ref="AC704" authorId="0" shapeId="0">
      <text>
        <r>
          <rPr>
            <sz val="11"/>
            <color theme="1"/>
            <rFont val="Calibri"/>
            <family val="2"/>
            <scheme val="minor"/>
          </rPr>
          <t>======
ID#AAAAzrvCp7I
HP    (2023-06-23 00:15:20)
2 x pelatihan</t>
        </r>
      </text>
    </comment>
    <comment ref="AD704" authorId="0" shapeId="0">
      <text>
        <r>
          <rPr>
            <sz val="11"/>
            <color theme="1"/>
            <rFont val="Calibri"/>
            <family val="2"/>
            <scheme val="minor"/>
          </rPr>
          <t>======
ID#AAAAzrvCp9Y
HP    (2023-06-23 00:15:20)
2 x pelatihan</t>
        </r>
      </text>
    </comment>
    <comment ref="Y705" authorId="0" shapeId="0">
      <text>
        <r>
          <rPr>
            <sz val="11"/>
            <color theme="1"/>
            <rFont val="Calibri"/>
            <family val="2"/>
            <scheme val="minor"/>
          </rPr>
          <t>======
ID#AAAAzrvCp8I
HP    (2023-06-23 00:15:20)
2 x pelatihan</t>
        </r>
      </text>
    </comment>
    <comment ref="Z705" authorId="0" shapeId="0">
      <text>
        <r>
          <rPr>
            <sz val="11"/>
            <color theme="1"/>
            <rFont val="Calibri"/>
            <family val="2"/>
            <scheme val="minor"/>
          </rPr>
          <t>======
ID#AAAAzrvCp9M
HP    (2023-06-23 00:15:20)
2 x pelatihan</t>
        </r>
      </text>
    </comment>
    <comment ref="AA705" authorId="0" shapeId="0">
      <text>
        <r>
          <rPr>
            <sz val="11"/>
            <color theme="1"/>
            <rFont val="Calibri"/>
            <family val="2"/>
            <scheme val="minor"/>
          </rPr>
          <t>======
ID#AAAAzrvCp8M
HP    (2023-06-23 00:15:20)
2 x pelatihan</t>
        </r>
      </text>
    </comment>
    <comment ref="AB705" authorId="0" shapeId="0">
      <text>
        <r>
          <rPr>
            <sz val="11"/>
            <color theme="1"/>
            <rFont val="Calibri"/>
            <family val="2"/>
            <scheme val="minor"/>
          </rPr>
          <t>======
ID#AAAAzrvCp8Y
HP    (2023-06-23 00:15:20)
2 x pelatihan</t>
        </r>
      </text>
    </comment>
    <comment ref="AC705" authorId="0" shapeId="0">
      <text>
        <r>
          <rPr>
            <sz val="11"/>
            <color theme="1"/>
            <rFont val="Calibri"/>
            <family val="2"/>
            <scheme val="minor"/>
          </rPr>
          <t>======
ID#AAAAzrvCp60
HP    (2023-06-23 00:15:20)
2 x pelatihan</t>
        </r>
      </text>
    </comment>
    <comment ref="AD705" authorId="0" shapeId="0">
      <text>
        <r>
          <rPr>
            <sz val="11"/>
            <color theme="1"/>
            <rFont val="Calibri"/>
            <family val="2"/>
            <scheme val="minor"/>
          </rPr>
          <t>======
ID#AAAAzrvCp7o
HP    (2023-06-23 00:15:20)
2 x pelatihan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+TLrazGZrC4JJbZ7kjab/kSKCiA=="/>
    </ext>
  </extLst>
</comments>
</file>

<file path=xl/comments2.xml><?xml version="1.0" encoding="utf-8"?>
<comments xmlns="http://schemas.openxmlformats.org/spreadsheetml/2006/main">
  <authors>
    <author/>
  </authors>
  <commentList>
    <comment ref="C74" authorId="0" shapeId="0">
      <text>
        <r>
          <rPr>
            <sz val="11"/>
            <color theme="1"/>
            <rFont val="Calibri"/>
            <family val="2"/>
            <scheme val="minor"/>
          </rPr>
          <t>======
ID#AAAAzrvCp9Q
Asus    (2023-06-23 00:15:20)
dari dpa/anggaran kas</t>
        </r>
      </text>
    </comment>
    <comment ref="C154" authorId="0" shapeId="0">
      <text>
        <r>
          <rPr>
            <sz val="11"/>
            <color theme="1"/>
            <rFont val="Calibri"/>
            <family val="2"/>
            <scheme val="minor"/>
          </rPr>
          <t>======
ID#AAAAzrvCp8A
Asus    (2023-06-23 00:15:20)
dari dpa/anggaran kas</t>
        </r>
      </text>
    </comment>
    <comment ref="C176" authorId="0" shapeId="0">
      <text>
        <r>
          <rPr>
            <sz val="11"/>
            <color theme="1"/>
            <rFont val="Calibri"/>
            <family val="2"/>
            <scheme val="minor"/>
          </rPr>
          <t>======
ID#AAAAzrvCp6Y
Asus    (2023-06-23 00:15:20)
dari dpa/anggaran kas</t>
        </r>
      </text>
    </comment>
    <comment ref="C184" authorId="0" shapeId="0">
      <text>
        <r>
          <rPr>
            <sz val="11"/>
            <color theme="1"/>
            <rFont val="Calibri"/>
            <family val="2"/>
            <scheme val="minor"/>
          </rPr>
          <t>======
ID#AAAAzrvCp6k
Asus    (2023-06-23 00:15:20)
dari dpa/anggaran kas</t>
        </r>
      </text>
    </comment>
    <comment ref="C195" authorId="0" shapeId="0">
      <text>
        <r>
          <rPr>
            <sz val="11"/>
            <color theme="1"/>
            <rFont val="Calibri"/>
            <family val="2"/>
            <scheme val="minor"/>
          </rPr>
          <t>======
ID#AAAAzrvCp9E
Asus    (2023-06-23 00:15:20)
dari dpa/anggaran kas</t>
        </r>
      </text>
    </comment>
    <comment ref="C214" authorId="0" shapeId="0">
      <text>
        <r>
          <rPr>
            <sz val="11"/>
            <color theme="1"/>
            <rFont val="Calibri"/>
            <family val="2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31PjUMr+1gn9vJDhsWBqXoQ3jsg=="/>
    </ext>
  </extLst>
</comments>
</file>

<file path=xl/sharedStrings.xml><?xml version="1.0" encoding="utf-8"?>
<sst xmlns="http://schemas.openxmlformats.org/spreadsheetml/2006/main" count="4471" uniqueCount="774">
  <si>
    <t>INSTANSI : DINAS PERINDAG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</si>
  <si>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</si>
  <si>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</si>
  <si>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</si>
  <si>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</si>
  <si>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</si>
  <si>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</si>
  <si>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</si>
  <si>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</si>
  <si>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</si>
  <si>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</si>
  <si>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</si>
  <si>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</si>
  <si>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FISIK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</si>
  <si>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</si>
  <si>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</si>
  <si>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</si>
  <si>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</si>
  <si>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</si>
  <si>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</si>
  <si>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</si>
  <si>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</si>
  <si>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</si>
  <si>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</si>
  <si>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</si>
  <si>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</si>
  <si>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</si>
  <si>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</si>
  <si>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</si>
  <si>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</si>
  <si>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jan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</si>
  <si>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</si>
  <si>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</si>
  <si>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</si>
  <si>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</si>
  <si>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</si>
  <si>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</si>
  <si>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</si>
  <si>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</si>
  <si>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</si>
  <si>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</si>
  <si>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</si>
  <si>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</si>
  <si>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</si>
  <si>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PROGRES KEUANGAN</t>
  </si>
  <si>
    <t>RINCIAN REALISASI FISIK DAN KEUANGAN APBD KOTA DENPASAR</t>
  </si>
  <si>
    <t>PER SUB KEGIATAN</t>
  </si>
  <si>
    <t>SAMPAI DENGAN BULAN JANUARI 2024</t>
  </si>
  <si>
    <t>BOBOT</t>
  </si>
  <si>
    <t xml:space="preserve"> 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</si>
  <si>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</si>
  <si>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</si>
  <si>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</si>
  <si>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</si>
  <si>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</si>
  <si>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</si>
  <si>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NO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</si>
  <si>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</si>
  <si>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</si>
  <si>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</si>
  <si>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</si>
  <si>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</si>
  <si>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</si>
  <si>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</si>
  <si>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</si>
  <si>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</si>
  <si>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</si>
  <si>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</si>
  <si>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</si>
  <si>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</si>
  <si>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Februari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</si>
  <si>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</si>
  <si>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</si>
  <si>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</si>
  <si>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</si>
  <si>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</si>
  <si>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</si>
  <si>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</si>
  <si>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</si>
  <si>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</si>
  <si>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</si>
  <si>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</si>
  <si>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</si>
  <si>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</si>
  <si>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</si>
  <si>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5 Pebruari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</si>
  <si>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</si>
  <si>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</si>
  <si>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</si>
  <si>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</si>
  <si>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</si>
  <si>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</si>
  <si>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</si>
  <si>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</si>
  <si>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</si>
  <si>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</si>
  <si>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</si>
  <si>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</si>
  <si>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</si>
  <si>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</si>
  <si>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</si>
  <si>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</si>
  <si>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</si>
  <si>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</si>
  <si>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</si>
  <si>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</si>
  <si>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</si>
  <si>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</si>
  <si>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</si>
  <si>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</si>
  <si>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</si>
  <si>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</si>
  <si>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</si>
  <si>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</si>
  <si>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</si>
  <si>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</si>
  <si>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</si>
  <si>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</si>
  <si>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</si>
  <si>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</si>
  <si>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</si>
  <si>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</si>
  <si>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</si>
  <si>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3.30.04.2.03.0003</t>
  </si>
  <si>
    <t>Pengawasan Penyaluran dan Penggunaan Pupuk dan Pestisida Bersubsidi</t>
  </si>
  <si>
    <t>Sub Kegiatan Pengawasan Penyaluran dan Penggunaan Pupuk dan Pestisida Bersubsidi</t>
  </si>
  <si>
    <t>Sub Kegiatan Pemantauan Harga dan Stok Barang Kebutuhan Pokok dan Barang Penting pada Pelaku Usaha Distribusi Barang dalam 1 (satu) Kabupaten/Kota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</si>
  <si>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</si>
  <si>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</si>
  <si>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</si>
  <si>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</si>
  <si>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</si>
  <si>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</si>
  <si>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</si>
  <si>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</si>
  <si>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</si>
  <si>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</si>
  <si>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</si>
  <si>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</si>
  <si>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</si>
  <si>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</si>
  <si>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</si>
  <si>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</si>
  <si>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</si>
  <si>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</si>
  <si>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Sub Kegiatan Pelaksanaan Metrologi Legal, Berupa Tera, Tera Ulang</t>
  </si>
  <si>
    <t>5.1.02.01.01.0020</t>
  </si>
  <si>
    <t>Belanja Suku Cadang-Suku Cadang Alat Bengkel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</si>
  <si>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</si>
  <si>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</si>
  <si>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</si>
  <si>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</si>
  <si>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</si>
  <si>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</si>
  <si>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</si>
  <si>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</si>
  <si>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</si>
  <si>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</si>
  <si>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</si>
  <si>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</si>
  <si>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</si>
  <si>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</si>
  <si>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</si>
  <si>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Sub Kegiatan Pelaksanaan Promosi Penggunaan Produk Dalam Negeri di tingkat Kabupaten/Kota 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</si>
  <si>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</si>
  <si>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</si>
  <si>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</si>
  <si>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</si>
  <si>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</si>
  <si>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</si>
  <si>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</si>
  <si>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</si>
  <si>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</si>
  <si>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</si>
  <si>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</si>
  <si>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</si>
  <si>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</si>
  <si>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</si>
  <si>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</si>
  <si>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</si>
  <si>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  <family val="2"/>
      </rPr>
      <t>Tunjangan Jabatan</t>
    </r>
  </si>
  <si>
    <t>5.1.01.01.04.0001</t>
  </si>
  <si>
    <r>
      <rPr>
        <sz val="10"/>
        <color rgb="FF000000"/>
        <rFont val="Calibri"/>
        <family val="2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</si>
  <si>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</si>
  <si>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</si>
  <si>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</si>
  <si>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  <family val="2"/>
      </rPr>
      <t>Tunjangan Umum</t>
    </r>
  </si>
  <si>
    <t>5.1.01.01.06.0001</t>
  </si>
  <si>
    <r>
      <rPr>
        <sz val="10"/>
        <color rgb="FF000000"/>
        <rFont val="Calibri"/>
        <family val="2"/>
      </rPr>
      <t>Tunjangan Beras</t>
    </r>
  </si>
  <si>
    <t>5.1.01.01.06.0002</t>
  </si>
  <si>
    <t>Tunjangan Beras PPPK</t>
  </si>
  <si>
    <t>5.1.01.01.07.0001</t>
  </si>
  <si>
    <r>
      <rPr>
        <sz val="10"/>
        <color rgb="FF000000"/>
        <rFont val="Calibri"/>
        <family val="2"/>
      </rPr>
      <t>Tunjangan PPh/Tunjangan Khusus</t>
    </r>
  </si>
  <si>
    <t>5.1.01.01.08.0001</t>
  </si>
  <si>
    <r>
      <rPr>
        <sz val="10"/>
        <color rgb="FF000000"/>
        <rFont val="Calibri"/>
        <family val="2"/>
      </rPr>
      <t>Pembulatan Gaji</t>
    </r>
  </si>
  <si>
    <t>5.1.01.01.08.0002</t>
  </si>
  <si>
    <t>Pembulatan Gaji PPPK</t>
  </si>
  <si>
    <t>5.1.01.01.09.0001</t>
  </si>
  <si>
    <r>
      <rPr>
        <sz val="10"/>
        <color rgb="FF000000"/>
        <rFont val="Calibri"/>
        <family val="2"/>
      </rPr>
      <t>Iuran Badan Penyelenggara Jaminan Sosial (BPJS) Kesehatan</t>
    </r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</si>
  <si>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</si>
  <si>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</si>
  <si>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</si>
  <si>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  <family val="2"/>
      </rPr>
      <t>Iuran Jaminan Kecelakaan Kerja (JKK)</t>
    </r>
  </si>
  <si>
    <t>5.1.01.01.10.0002</t>
  </si>
  <si>
    <t>Iuran Jaminan Kecelakaan Kerja (JKK) PPPK</t>
  </si>
  <si>
    <t>5.1.01.01.11.0001</t>
  </si>
  <si>
    <r>
      <rPr>
        <sz val="10"/>
        <color rgb="FF000000"/>
        <rFont val="Calibri"/>
        <family val="2"/>
      </rPr>
      <t>Iuran Jaminan Kematian (JKM)</t>
    </r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</si>
  <si>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</si>
  <si>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</si>
  <si>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</si>
  <si>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</si>
  <si>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</si>
  <si>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ASN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</si>
  <si>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</si>
  <si>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</si>
  <si>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</si>
  <si>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</si>
  <si>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</si>
  <si>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</si>
  <si>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</si>
  <si>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</si>
  <si>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3.31.01.2.06.01</t>
  </si>
  <si>
    <t>Sub Kegiatan Penyedia Komponen Instalasi Listrik/Penerangan Bangunan Kantor</t>
  </si>
  <si>
    <t>5.0.02.01.01.0031</t>
  </si>
  <si>
    <t>Belanja alat/Bahan Untuk Kegiatan Kantor-Alat Listrik</t>
  </si>
  <si>
    <t>3.31.01.2.06.02</t>
  </si>
  <si>
    <t>Sub Kegiatan Penyediaan Peralatan dan Perlengkapan Kantor</t>
  </si>
  <si>
    <t>Belanja Alat/Bahan untuk Kegiatan Kantor- Alat Tulis Kantor</t>
  </si>
  <si>
    <t>Belanja Alat/Bahan untuk Kegiatan Kantor- Bahan Komputer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</si>
  <si>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</si>
  <si>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</si>
  <si>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</si>
  <si>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</si>
  <si>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</si>
  <si>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</si>
  <si>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</si>
  <si>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</si>
  <si>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</si>
  <si>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</si>
  <si>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Pengadaan</t>
  </si>
  <si>
    <t>Belanja Alat/Bahan untuk Kegiatan Kantor- Bahan Cetak</t>
  </si>
  <si>
    <t>3.31.01.2.06.09</t>
  </si>
  <si>
    <t>Sub Kegiatan Penyelenggaraan Rapat Koordinasi dan Konsultasi SKPD</t>
  </si>
  <si>
    <t>Belanja Makan dan Minuman Rapat</t>
  </si>
  <si>
    <t>5.1.02.01.01.0053</t>
  </si>
  <si>
    <t>Belanja Makanan dan Minuman Jamuan Tamu</t>
  </si>
  <si>
    <t>3.31.01.2.08.01</t>
  </si>
  <si>
    <t>Sub Kegiatan Penyedia Jasa Surat Menyurat</t>
  </si>
  <si>
    <t>Belanja Alat/Bahan untuk Kegiataan Kantor-Benda Pos</t>
  </si>
  <si>
    <t>3.31.01.2.08.02</t>
  </si>
  <si>
    <t>Sub Kegiatan Penyediaan Jasa Komunikasi, Sumber Daya Air dan Listrik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</si>
  <si>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</si>
  <si>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</si>
  <si>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</si>
  <si>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</si>
  <si>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</si>
  <si>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</si>
  <si>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</si>
  <si>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</si>
  <si>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</si>
  <si>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</si>
  <si>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</si>
  <si>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3.31.01.2.08.04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</si>
  <si>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</si>
  <si>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</si>
  <si>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</si>
  <si>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</si>
  <si>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</si>
  <si>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</si>
  <si>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</si>
  <si>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</si>
  <si>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</si>
  <si>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</si>
  <si>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</si>
  <si>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</si>
  <si>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</si>
  <si>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</si>
  <si>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</si>
  <si>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</si>
  <si>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</si>
  <si>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</si>
  <si>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</si>
  <si>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</si>
  <si>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</si>
  <si>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</si>
  <si>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5.1.02.01.01.0013</t>
  </si>
  <si>
    <t>Belanja Suku Cadang- Suku Cadang Alat Angkutan</t>
  </si>
  <si>
    <t>5.1.02.02.01.0067</t>
  </si>
  <si>
    <t>Belanja Pembayaran Pajak, Bea, dan Perizinan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</si>
  <si>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</si>
  <si>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</si>
  <si>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</si>
  <si>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</si>
  <si>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</si>
  <si>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</si>
  <si>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</si>
  <si>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</si>
  <si>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</si>
  <si>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</si>
  <si>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</si>
  <si>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</si>
  <si>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</si>
  <si>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</si>
  <si>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</si>
  <si>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</si>
  <si>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</si>
  <si>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</si>
  <si>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</si>
  <si>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</si>
  <si>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</si>
  <si>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</si>
  <si>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</si>
  <si>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5.1.02.03.04.0131</t>
  </si>
  <si>
    <t>Belanja Pemeliharaan Jaringan-Jaringan Telepon- Jaringan Telepon Lainnya</t>
  </si>
  <si>
    <t>3.31.02  PROGRAM PERENCANAAN DAN PEMBANGUNAN INDUSTRI</t>
  </si>
  <si>
    <t>Belanja Alat/Bahan untuk Kegiatan Kantor-Alat Tulis kantor</t>
  </si>
  <si>
    <t>3.31.02.2.01.0001 Penyusunan Rencana Pembangunan Industri Kabupaten/ Kota</t>
  </si>
  <si>
    <t>Tjokorda Istri Agung Diah Kencana Wati, SE</t>
  </si>
  <si>
    <t>NIP. 19770606 199803 2 002</t>
  </si>
  <si>
    <t>3.31.02.2.01.03 Koordinasi, Sinkronisasi, dan Pelaksanaan  Pembangunan Sumber Daya Industri</t>
  </si>
  <si>
    <t>Belanja Alat/Bahan Untuk Kegiatan Kantor-Alat Tulis Kantor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</si>
  <si>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</si>
  <si>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</si>
  <si>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</si>
  <si>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</si>
  <si>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5.1.02.02.01.0011</t>
  </si>
  <si>
    <t>Honorarium Penyelenggaraan Kegiatan Pendidikan dan Pelatihan</t>
  </si>
  <si>
    <t>Belanja Jasa Iklan/ Reklame, Film, dan Pemotretan</t>
  </si>
  <si>
    <t>5.1.02.04.01.0004</t>
  </si>
  <si>
    <t>Belanja Perjalanan Dinas Paket Meeting Dalam Kota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</si>
  <si>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</si>
  <si>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</si>
  <si>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</si>
  <si>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</si>
  <si>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Belanja Alat/Bahan untuk kegiatan kantor-Bahan Cetak</t>
  </si>
  <si>
    <t>5.1.02.01.01.0035</t>
  </si>
  <si>
    <t>Belanja Alat/Bahan untuk Kegiatan Kantor-Suvenir/Cendra Mata</t>
  </si>
  <si>
    <t>5.1.02.02.01.0037</t>
  </si>
  <si>
    <t>Belanja Jasa Juri Perlombaan/Pertandingan</t>
  </si>
  <si>
    <t>5.1.02.05.01.0001</t>
  </si>
  <si>
    <t>Belanja Hadiah yang Bersifat Perlombaan</t>
  </si>
  <si>
    <t>3.31.03.2.01.01  Fasilitasi Pemenuhan Komitmen Perolehan IUI, IPUI, IUKI dan IPKI Kewenangan Kabupaten/Kota dalam Sistem Informasi Industri Nasional (SIINas) yang Terintegrasi dengan Sistem Pelayanan</t>
  </si>
  <si>
    <t>3.31.02  PROGRAM PENGENDALIAN IZIN USAHA INDUSTRI</t>
  </si>
  <si>
    <t>Evaluasi Terhadap Pelaksanaan Rencana Pembangunan Industri</t>
  </si>
  <si>
    <t>Koordinasi dan Sinkronisasi Pengawasan terhadap Perizinan Berusaha sektor perindustrian yang menjadi kewenangan Kabupaten/Kota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</si>
  <si>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</si>
  <si>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Fasilitas Pengumpulan, Pengolahan dan Analisa Data Industri, Data Kawasan Industri serta Data Lain Lingkup Kabupaten/Kota Melalui Sistem Informasi Industri Nasional (SIINas)</t>
  </si>
  <si>
    <t>Desiminasi, Publikasi Data Informasi dan Analisa Industri Kabupaten/Kota</t>
  </si>
  <si>
    <t>3.31.04  PROGRAM PENGENDALIAN IZIN USAHA INDUSTRI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</si>
  <si>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</si>
  <si>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</si>
  <si>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</si>
  <si>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</si>
  <si>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</si>
  <si>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</si>
  <si>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</si>
  <si>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</si>
  <si>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</si>
  <si>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</si>
  <si>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</si>
  <si>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</si>
  <si>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November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</si>
  <si>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</si>
  <si>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</si>
  <si>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Program Stabilisasi Harga Barang Kebutuhan Pokok dan Barang Penting / Menjamin Ketersediaan Barang Kebutuhan Pokok dan Barang Pentin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</si>
  <si>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</si>
  <si>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</si>
  <si>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</si>
  <si>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</si>
  <si>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</si>
  <si>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t>Program Pengembangan Ekspor / Penyelenggaraan Promosi Dagang Melalui Pameran Dagang dan Misi Dagang bagi Produk Ekspor Unggulan yang Terdapat pada 1 (satu) Daerah Kabupaten/Kota / Peningkatan Citra Produk Ekspor</t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</si>
  <si>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</si>
  <si>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</si>
  <si>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</si>
  <si>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</si>
  <si>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</si>
  <si>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</si>
  <si>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</si>
  <si>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</si>
  <si>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</si>
  <si>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</si>
  <si>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</si>
  <si>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</si>
  <si>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</si>
  <si>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</si>
  <si>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Program Penunjang Urusan Pemerintah Daerah Kabupaten/Kota / Pemeliharaan Barang Milik Daerah Penunjang Urusan Pemerintahan Daerah / Pemeliharaan Peralatan dan Mesin Lainnya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</si>
  <si>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</si>
  <si>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</si>
  <si>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</si>
  <si>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</si>
  <si>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</si>
  <si>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</si>
  <si>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</si>
  <si>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</si>
  <si>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</si>
  <si>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>T O T A L</t>
  </si>
  <si>
    <t>TOTAL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</si>
  <si>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</si>
  <si>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</si>
  <si>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</si>
  <si>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</si>
  <si>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</si>
  <si>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</si>
  <si>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</si>
  <si>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</si>
  <si>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Belanja bahan-bahan lainnya</t>
  </si>
  <si>
    <t>- Banten pejati</t>
  </si>
  <si>
    <t>- Tas belanja</t>
  </si>
  <si>
    <t>spanduk</t>
  </si>
  <si>
    <t>Foto copy</t>
  </si>
  <si>
    <t>kursi lipat</t>
  </si>
  <si>
    <t xml:space="preserve">meja </t>
  </si>
  <si>
    <t xml:space="preserve">tenda </t>
  </si>
  <si>
    <t>Subsidi</t>
  </si>
  <si>
    <t>Makmin Lapangan</t>
  </si>
  <si>
    <t>Makmin Rapat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</si>
  <si>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</si>
  <si>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</si>
  <si>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</si>
  <si>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</si>
  <si>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</si>
  <si>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</si>
  <si>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</si>
  <si>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</si>
  <si>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</si>
  <si>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</si>
  <si>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</si>
  <si>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</si>
  <si>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</si>
  <si>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</si>
  <si>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</si>
  <si>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</si>
  <si>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</si>
  <si>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</si>
  <si>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</si>
  <si>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</si>
  <si>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</si>
  <si>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</si>
  <si>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</si>
  <si>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</si>
  <si>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</si>
  <si>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</si>
  <si>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</si>
  <si>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Kertas Termal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</si>
  <si>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</si>
  <si>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</si>
  <si>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</si>
  <si>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</si>
  <si>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</si>
  <si>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</si>
  <si>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</si>
  <si>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</si>
  <si>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</si>
  <si>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</si>
  <si>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</si>
  <si>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</si>
  <si>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</si>
  <si>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Cetak Form SKRD</t>
  </si>
  <si>
    <t>Stiker TUM</t>
  </si>
  <si>
    <t>Cetak STS</t>
  </si>
  <si>
    <t>Blanko surat panggilan tera ulang</t>
  </si>
  <si>
    <t>Stiker pompa ukur BBM</t>
  </si>
  <si>
    <t>Foto Copy</t>
  </si>
  <si>
    <t>Kwitansi retribusi teratera ulang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</si>
  <si>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</si>
  <si>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</si>
  <si>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</si>
  <si>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</si>
  <si>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</si>
  <si>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</si>
  <si>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</si>
  <si>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</si>
  <si>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</si>
  <si>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</si>
  <si>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</si>
  <si>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</si>
  <si>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</si>
  <si>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</si>
  <si>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</si>
  <si>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</si>
  <si>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</si>
  <si>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</si>
  <si>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</si>
  <si>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</si>
  <si>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</si>
  <si>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SEKRETARIAT</t>
  </si>
  <si>
    <t>total</t>
  </si>
  <si>
    <t>`nov</t>
  </si>
  <si>
    <t>- Cetak</t>
  </si>
  <si>
    <t>- Foto Copy</t>
  </si>
  <si>
    <t>- Spanduk</t>
  </si>
  <si>
    <t>Belanja Makanan dan Minuman jamuan tamu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</si>
  <si>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</si>
  <si>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</si>
  <si>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</si>
  <si>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</si>
  <si>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</si>
  <si>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</si>
  <si>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</si>
  <si>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</si>
  <si>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</si>
  <si>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</si>
  <si>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</si>
  <si>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</si>
  <si>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</si>
  <si>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</si>
  <si>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</si>
  <si>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</si>
  <si>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</si>
  <si>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</si>
  <si>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Koordinasi, Sinkronisasi, dan Pelaksanaan Kebijakan Percepatan Pengembangan, Penyebaran dan Perwilayahan Industri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</si>
  <si>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</si>
  <si>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</si>
  <si>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</si>
  <si>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</si>
  <si>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</si>
  <si>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</si>
  <si>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</si>
  <si>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</si>
  <si>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</si>
  <si>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</si>
  <si>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</si>
  <si>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</si>
  <si>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</si>
  <si>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>Fasilitasi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</si>
  <si>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</si>
  <si>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</si>
  <si>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</si>
  <si>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</si>
  <si>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</si>
  <si>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</si>
  <si>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</si>
  <si>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</si>
  <si>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</si>
  <si>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</si>
  <si>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Sosialisasi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</si>
  <si>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</si>
  <si>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</si>
  <si>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</si>
  <si>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</si>
  <si>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</si>
  <si>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</si>
  <si>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</si>
  <si>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</si>
  <si>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</si>
  <si>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</si>
  <si>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</si>
  <si>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</si>
  <si>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</si>
  <si>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</si>
  <si>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</si>
  <si>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100.00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</si>
  <si>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</si>
  <si>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</si>
  <si>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</si>
  <si>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</si>
  <si>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</si>
  <si>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</si>
  <si>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</si>
  <si>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</si>
  <si>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</si>
  <si>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</si>
  <si>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</si>
  <si>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</si>
  <si>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</si>
  <si>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</si>
  <si>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</si>
  <si>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</si>
  <si>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</si>
  <si>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</si>
  <si>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</si>
  <si>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</si>
  <si>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</si>
  <si>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</si>
  <si>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</si>
  <si>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</si>
  <si>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</si>
  <si>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</si>
  <si>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</si>
  <si>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</si>
  <si>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</si>
  <si>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</si>
  <si>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</si>
  <si>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</si>
  <si>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</si>
  <si>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</si>
  <si>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</si>
  <si>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</si>
  <si>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</si>
  <si>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</si>
  <si>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</si>
  <si>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</si>
  <si>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</si>
  <si>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</si>
  <si>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</si>
  <si>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</si>
  <si>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</si>
  <si>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</si>
  <si>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</si>
  <si>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</si>
  <si>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>(-) konsumsi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</si>
  <si>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</si>
  <si>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</si>
  <si>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</si>
  <si>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</si>
  <si>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</si>
  <si>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</si>
  <si>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</si>
  <si>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</si>
  <si>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</si>
  <si>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</si>
  <si>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</si>
  <si>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</si>
  <si>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</si>
  <si>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</si>
  <si>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Belanja Alat/Bahan untuk Kegiatan Kantor - Alat Tulis Kantor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</si>
  <si>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</si>
  <si>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</si>
  <si>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</si>
  <si>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</si>
  <si>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</si>
  <si>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</si>
  <si>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</si>
  <si>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</si>
  <si>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</si>
  <si>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</si>
  <si>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</si>
  <si>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</si>
  <si>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</si>
  <si>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</si>
  <si>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Belanja Alat/Bahan untuk Kegiatan Kantor- Souvenir/Cendera Mata</t>
  </si>
  <si>
    <t>- Hadiah Tropy/Piala</t>
  </si>
  <si>
    <t>- Kuas Eterna 12</t>
  </si>
  <si>
    <t>- Aluminium Foil</t>
  </si>
  <si>
    <t>Belanja Makanan Dan Minuman Rapat</t>
  </si>
  <si>
    <t xml:space="preserve">- Konsumsi </t>
  </si>
  <si>
    <t>- Konsumsi rapat yang waktu pelaksanaanya 4 sampai 6 jam</t>
  </si>
  <si>
    <t xml:space="preserve">- Technikal Meeting  </t>
  </si>
  <si>
    <t>Belanja Makanan Dan Minuman Aktivitas Lapangan</t>
  </si>
  <si>
    <t xml:space="preserve">Konsumsi aktivitas lapangan yang waktu pelaksanaanya 4 sampai 6 jam </t>
  </si>
  <si>
    <t>- Jasa Juri Lomba Tingkat Kabupaten/Kota</t>
  </si>
  <si>
    <t>Belanja Hadiah Yang Bersifat Perlombaan</t>
  </si>
  <si>
    <t xml:space="preserve"> - Hadiah Uang Juara I</t>
  </si>
  <si>
    <t xml:space="preserve"> - Hadiah Uang Juara II</t>
  </si>
  <si>
    <t xml:space="preserve"> - Hadiah Uang Juara III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</si>
  <si>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</si>
  <si>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</si>
  <si>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</si>
  <si>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</si>
  <si>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</si>
  <si>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</si>
  <si>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</si>
  <si>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</si>
  <si>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</si>
  <si>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</si>
  <si>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</si>
  <si>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</si>
  <si>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</si>
  <si>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</si>
  <si>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</si>
  <si>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</si>
  <si>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</si>
  <si>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</si>
  <si>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</si>
  <si>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</si>
  <si>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</si>
  <si>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</si>
  <si>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</si>
  <si>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</si>
  <si>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</si>
  <si>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</si>
  <si>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</si>
  <si>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</si>
  <si>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</si>
  <si>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</si>
  <si>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</si>
  <si>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</si>
  <si>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</si>
  <si>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</si>
  <si>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</si>
  <si>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</si>
  <si>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</si>
  <si>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</si>
  <si>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</si>
  <si>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</si>
  <si>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</si>
  <si>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</si>
  <si>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</si>
  <si>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</si>
  <si>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</si>
  <si>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</si>
  <si>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</si>
  <si>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</si>
  <si>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</si>
  <si>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</si>
  <si>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</si>
  <si>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</si>
  <si>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</si>
  <si>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</si>
  <si>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</si>
  <si>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AOUDIO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</si>
  <si>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</si>
  <si>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</si>
  <si>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</si>
  <si>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</si>
  <si>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</si>
  <si>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</si>
  <si>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</si>
  <si>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</si>
  <si>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</si>
  <si>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</si>
  <si>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</si>
  <si>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</si>
  <si>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</si>
  <si>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</si>
  <si>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</si>
  <si>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</si>
  <si>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</si>
  <si>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</si>
  <si>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</si>
  <si>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</si>
  <si>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</si>
  <si>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</si>
  <si>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</si>
  <si>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</si>
  <si>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</si>
  <si>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</si>
  <si>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</si>
  <si>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</si>
  <si>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</si>
  <si>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</si>
  <si>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</si>
  <si>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</si>
  <si>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</si>
  <si>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</si>
  <si>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</si>
  <si>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</si>
  <si>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</si>
  <si>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</si>
  <si>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</si>
  <si>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</si>
  <si>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</si>
  <si>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</si>
  <si>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Bahan Cetak</t>
  </si>
  <si>
    <t>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</si>
  <si>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</si>
  <si>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</si>
  <si>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</si>
  <si>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</si>
  <si>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</si>
  <si>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</si>
  <si>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GAJI DAN TUNJANGAN PNS</t>
  </si>
  <si>
    <t>PEMBAYARAN RUTIN TIAP BULAN</t>
  </si>
  <si>
    <t>JAN</t>
  </si>
  <si>
    <t>PEB</t>
  </si>
  <si>
    <t>MAR</t>
  </si>
  <si>
    <t>APR</t>
  </si>
  <si>
    <t>MEI</t>
  </si>
  <si>
    <t>JUN</t>
  </si>
  <si>
    <t>JUL</t>
  </si>
  <si>
    <t>AGST</t>
  </si>
  <si>
    <t>SEPT</t>
  </si>
  <si>
    <t>OKT</t>
  </si>
  <si>
    <t>NOP</t>
  </si>
  <si>
    <t>DES</t>
  </si>
  <si>
    <t>GAJI NON ASN + BPJSNYA</t>
  </si>
  <si>
    <t>BIDANG 1 Koordinasi, Sinkronisasi, dan Pelaksanaan  Pembangunan Sumber Daya Industri</t>
  </si>
  <si>
    <t>BIDANG 1 Koordinasi, Sinkronisasi, dan Pelaksanaan Kebijakan Percepatan Pengembangan, Penyebaran dan Perwilayahan Industri</t>
  </si>
  <si>
    <t>PERDAGANGAN Sub Kegiatan Peningkatan Citra Produk</t>
  </si>
  <si>
    <t xml:space="preserve">REALISASI FISIK </t>
  </si>
  <si>
    <t>TARGET FISIK SETIAP BULAN</t>
  </si>
  <si>
    <t>untuk belanja Jasa Non ASN anggaran kas ada pada bulan januari tetapi realisasinya ada pada bulan pebruari</t>
  </si>
  <si>
    <t>realisasi ada pada bulan pebruari</t>
  </si>
  <si>
    <t>untuk belanja Jasa Peralatan dan Perlengkapan Kantor anggaran kas ada pada bulan januari tetapi realisasinya ada pada bulan pebruari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</si>
</sst>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_);_(* \(#,##0\);_(* &quot;-&quot;??_);_(@_)"/>
    <numFmt numFmtId="168" formatCode="#,##0;\(#,##0\)"/>
    <numFmt numFmtId="169" formatCode="_-* #,##0.00_-;\-* #,##0.00_-;_-* &quot;-&quot;??_-;_-@"/>
    <numFmt numFmtId="170" formatCode="_-* #,##0_-;\-* #,##0_-;_-* &quot;-&quot;_-;_-@"/>
    <numFmt numFmtId="171" formatCode="0.0"/>
    <numFmt numFmtId="172" formatCode="dd\.mm"/>
    <numFmt numFmtId="173" formatCode="_-* #,##0.00_-;\-* #,##0.00_-;_-* &quot;-&quot;_-;_-@_-"/>
  </numFmts>
  <fonts count="148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&quot;Noto Sans Symbols&quot;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0"/>
      <color rgb="FF0000FF"/>
      <name val="Comfortaa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0"/>
      <color theme="1"/>
      <name val="Tahoma"/>
      <family val="2"/>
    </font>
    <font>
      <sz val="10"/>
      <color rgb="FFFF0000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Arial"/>
      <family val="2"/>
    </font>
    <font>
      <b/>
      <sz val="10"/>
      <color theme="1"/>
      <name val="Times New Roman"/>
      <family val="1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  <family val="4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rgb="FFFF0000"/>
      <name val="Calibri"/>
      <family val="2"/>
    </font>
    <font>
      <b/>
      <sz val="10"/>
      <color rgb="FFFF00FF"/>
      <name val="Arimo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color theme="1"/>
      <name val="Tahoma"/>
      <family val="2"/>
    </font>
    <font>
      <b/>
      <u/>
      <sz val="11"/>
      <color theme="1"/>
      <name val="Arial"/>
      <family val="2"/>
    </font>
    <font>
      <u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Book Antiqua"/>
      <family val="1"/>
    </font>
    <font>
      <b/>
      <sz val="10"/>
      <color theme="1"/>
      <name val="Tahoma"/>
      <family val="2"/>
    </font>
    <font>
      <u/>
      <sz val="10"/>
      <color theme="1"/>
      <name val="Arial"/>
      <family val="2"/>
    </font>
    <font>
      <b/>
      <u/>
      <sz val="10"/>
      <color theme="1"/>
      <name val="Tahoma"/>
      <family val="2"/>
    </font>
    <font>
      <b/>
      <sz val="11"/>
      <color rgb="FF0000FF"/>
      <name val="Times New Roman"/>
      <family val="1"/>
    </font>
    <font>
      <b/>
      <sz val="10"/>
      <color rgb="FF000000"/>
      <name val="Book Antiqua"/>
      <family val="1"/>
    </font>
    <font>
      <sz val="10"/>
      <color rgb="FF000000"/>
      <name val="Arimo"/>
    </font>
    <font>
      <sz val="10"/>
      <color rgb="FF000000"/>
      <name val="Times New Roman"/>
      <family val="1"/>
    </font>
    <font>
      <sz val="9"/>
      <color rgb="FF000000"/>
      <name val="Comic Sans MS"/>
      <family val="4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u/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FF0000"/>
      <name val="Book Antiqua"/>
      <family val="1"/>
    </font>
    <font>
      <sz val="9"/>
      <color rgb="FFFF0000"/>
      <name val="Comic Sans MS"/>
      <family val="4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sz val="10"/>
      <color theme="0"/>
      <name val="Tahoma"/>
      <family val="2"/>
    </font>
    <font>
      <sz val="10"/>
      <color theme="0"/>
      <name val="Times New Roman"/>
      <family val="1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FFFF"/>
      <name val="Tahoma"/>
      <family val="2"/>
    </font>
    <font>
      <sz val="10"/>
      <color rgb="FFFFFFFF"/>
      <name val="Times New Roman"/>
      <family val="1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2"/>
      <color theme="1"/>
      <name val="Tahoma"/>
      <family val="2"/>
    </font>
    <font>
      <sz val="12"/>
      <color rgb="FFFF0000"/>
      <name val="Times New Roman"/>
      <family val="1"/>
    </font>
    <font>
      <b/>
      <sz val="11"/>
      <color theme="1"/>
      <name val="Arial"/>
      <family val="2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Calibri"/>
      <family val="2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&quot;Times New Roman&quot;"/>
    </font>
    <font>
      <sz val="11"/>
      <color rgb="FF000000"/>
      <name val="&quot;Times New Roman&quot;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FF00FF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&quot;Times New Roman&quot;"/>
    </font>
    <font>
      <sz val="11"/>
      <color rgb="FFFF0000"/>
      <name val="&quot;Times New Roman&quot;"/>
    </font>
    <font>
      <i/>
      <sz val="11"/>
      <color rgb="FF000000"/>
      <name val="&quot;Times New Roman&quot;"/>
    </font>
    <font>
      <sz val="11"/>
      <color rgb="FF980000"/>
      <name val="&quot;Times New Roman&quot;"/>
    </font>
    <font>
      <sz val="11"/>
      <color rgb="FF434343"/>
      <name val="&quot;Times New Roman&quot;"/>
    </font>
    <font>
      <b/>
      <sz val="10"/>
      <color rgb="FF000000"/>
      <name val="&quot;Times New Roman&quot;"/>
    </font>
    <font>
      <sz val="9"/>
      <color rgb="FF000000"/>
      <name val="&quot;Google Sans Mono&quot;"/>
    </font>
    <font>
      <b/>
      <sz val="18"/>
      <color theme="1"/>
      <name val="Times New Roman"/>
      <family val="1"/>
    </font>
    <font>
      <b/>
      <sz val="17"/>
      <color theme="1"/>
      <name val="Times New Roman"/>
      <family val="1"/>
    </font>
    <font>
      <sz val="11"/>
      <color rgb="FF1F1F1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Times New Roman"/>
      <family val="1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b/>
      <sz val="11"/>
      <color rgb="FFFF0000"/>
      <name val="&quot;Times New Roman&quot;"/>
    </font>
    <font>
      <b/>
      <sz val="14"/>
      <color rgb="FFFF0000"/>
      <name val="Times New Roman"/>
      <family val="1"/>
    </font>
    <font>
      <b/>
      <sz val="15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&quot;Google Sans&quot;"/>
    </font>
    <font>
      <b/>
      <sz val="11"/>
      <color rgb="FF0070C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146" fillId="0" borderId="0" applyFont="0" applyFill="0" applyBorder="0" applyAlignment="0" applyProtection="0"/>
  </cellStyleXfs>
  <cellXfs count="1799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/>
    <xf numFmtId="10" fontId="8" fillId="0" borderId="1" xfId="0" applyNumberFormat="1" applyFont="1" applyBorder="1" applyAlignment="1">
      <alignment horizontal="center"/>
    </xf>
    <xf numFmtId="2" fontId="3" fillId="0" borderId="0" xfId="0" applyNumberFormat="1" applyFont="1"/>
    <xf numFmtId="10" fontId="9" fillId="0" borderId="0" xfId="0" applyNumberFormat="1" applyFont="1"/>
    <xf numFmtId="0" fontId="9" fillId="0" borderId="0" xfId="0" applyFont="1"/>
    <xf numFmtId="10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4" fontId="9" fillId="0" borderId="0" xfId="0" applyNumberFormat="1" applyFont="1"/>
    <xf numFmtId="0" fontId="9" fillId="3" borderId="0" xfId="0" applyFont="1" applyFill="1"/>
    <xf numFmtId="0" fontId="8" fillId="0" borderId="0" xfId="0" applyFont="1"/>
    <xf numFmtId="165" fontId="3" fillId="0" borderId="0" xfId="0" applyNumberFormat="1" applyFont="1"/>
    <xf numFmtId="165" fontId="9" fillId="0" borderId="0" xfId="0" applyNumberFormat="1" applyFont="1"/>
    <xf numFmtId="0" fontId="3" fillId="0" borderId="0" xfId="0" applyFont="1"/>
    <xf numFmtId="10" fontId="3" fillId="0" borderId="0" xfId="0" applyNumberFormat="1" applyFont="1"/>
    <xf numFmtId="164" fontId="8" fillId="0" borderId="0" xfId="0" applyNumberFormat="1" applyFont="1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165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164" fontId="15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/>
    </xf>
    <xf numFmtId="165" fontId="15" fillId="0" borderId="0" xfId="0" applyNumberFormat="1" applyFont="1" applyAlignment="1">
      <alignment horizontal="center" vertical="top"/>
    </xf>
    <xf numFmtId="0" fontId="16" fillId="0" borderId="0" xfId="0" applyFont="1"/>
    <xf numFmtId="0" fontId="16" fillId="0" borderId="0" xfId="0" applyFont="1" applyAlignment="1">
      <alignment horizontal="left" vertical="top"/>
    </xf>
    <xf numFmtId="164" fontId="16" fillId="0" borderId="0" xfId="0" applyNumberFormat="1" applyFont="1"/>
    <xf numFmtId="165" fontId="16" fillId="0" borderId="0" xfId="0" applyNumberFormat="1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164" fontId="17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/>
    </xf>
    <xf numFmtId="164" fontId="15" fillId="0" borderId="4" xfId="0" applyNumberFormat="1" applyFont="1" applyBorder="1" applyAlignment="1">
      <alignment horizontal="right" vertical="center" wrapText="1"/>
    </xf>
    <xf numFmtId="164" fontId="15" fillId="0" borderId="4" xfId="0" applyNumberFormat="1" applyFont="1" applyBorder="1" applyAlignment="1">
      <alignment horizontal="left" vertical="top"/>
    </xf>
    <xf numFmtId="164" fontId="15" fillId="0" borderId="5" xfId="0" applyNumberFormat="1" applyFont="1" applyBorder="1" applyAlignment="1">
      <alignment horizontal="left" vertical="top"/>
    </xf>
    <xf numFmtId="165" fontId="12" fillId="0" borderId="6" xfId="0" applyNumberFormat="1" applyFont="1" applyBorder="1" applyAlignment="1">
      <alignment horizontal="center" vertical="center" wrapText="1"/>
    </xf>
    <xf numFmtId="165" fontId="15" fillId="0" borderId="11" xfId="0" applyNumberFormat="1" applyFont="1" applyBorder="1" applyAlignment="1">
      <alignment horizontal="left" vertical="top"/>
    </xf>
    <xf numFmtId="1" fontId="14" fillId="0" borderId="6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164" fontId="14" fillId="0" borderId="6" xfId="0" applyNumberFormat="1" applyFont="1" applyBorder="1" applyAlignment="1">
      <alignment horizontal="right" vertical="center" shrinkToFit="1"/>
    </xf>
    <xf numFmtId="164" fontId="14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top" wrapText="1"/>
    </xf>
    <xf numFmtId="165" fontId="15" fillId="0" borderId="15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 shrinkToFit="1"/>
    </xf>
    <xf numFmtId="164" fontId="15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top" shrinkToFit="1"/>
    </xf>
    <xf numFmtId="165" fontId="14" fillId="0" borderId="0" xfId="0" applyNumberFormat="1" applyFont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/>
    </xf>
    <xf numFmtId="165" fontId="16" fillId="0" borderId="1" xfId="0" applyNumberFormat="1" applyFont="1" applyBorder="1" applyAlignment="1">
      <alignment horizontal="right" vertical="top" wrapText="1"/>
    </xf>
    <xf numFmtId="165" fontId="16" fillId="0" borderId="1" xfId="0" applyNumberFormat="1" applyFont="1" applyBorder="1" applyAlignment="1">
      <alignment horizontal="right" vertical="top" shrinkToFit="1"/>
    </xf>
    <xf numFmtId="165" fontId="16" fillId="0" borderId="1" xfId="0" applyNumberFormat="1" applyFont="1" applyBorder="1" applyAlignment="1">
      <alignment horizontal="center" vertical="top" shrinkToFit="1"/>
    </xf>
    <xf numFmtId="166" fontId="16" fillId="0" borderId="1" xfId="0" applyNumberFormat="1" applyFont="1" applyBorder="1" applyAlignment="1">
      <alignment horizontal="right" vertical="top"/>
    </xf>
    <xf numFmtId="0" fontId="16" fillId="0" borderId="7" xfId="0" applyFont="1" applyBorder="1" applyAlignment="1">
      <alignment horizontal="center" vertical="top"/>
    </xf>
    <xf numFmtId="165" fontId="15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right" vertical="top" shrinkToFit="1"/>
    </xf>
    <xf numFmtId="164" fontId="14" fillId="0" borderId="7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0" xfId="0" applyNumberFormat="1" applyFont="1"/>
    <xf numFmtId="164" fontId="15" fillId="0" borderId="1" xfId="0" applyNumberFormat="1" applyFont="1" applyBorder="1"/>
    <xf numFmtId="164" fontId="14" fillId="0" borderId="0" xfId="0" applyNumberFormat="1" applyFont="1" applyAlignment="1">
      <alignment horizontal="center" vertical="center"/>
    </xf>
    <xf numFmtId="164" fontId="15" fillId="0" borderId="1" xfId="0" applyNumberFormat="1" applyFont="1" applyBorder="1" applyAlignment="1">
      <alignment horizontal="right" vertical="top" shrinkToFit="1"/>
    </xf>
    <xf numFmtId="164" fontId="14" fillId="4" borderId="16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/>
    <xf numFmtId="165" fontId="14" fillId="0" borderId="2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top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vertical="top" wrapText="1"/>
    </xf>
    <xf numFmtId="164" fontId="16" fillId="0" borderId="14" xfId="0" applyNumberFormat="1" applyFont="1" applyBorder="1" applyAlignment="1">
      <alignment vertical="top"/>
    </xf>
    <xf numFmtId="165" fontId="16" fillId="0" borderId="14" xfId="0" applyNumberFormat="1" applyFont="1" applyBorder="1" applyAlignment="1">
      <alignment horizontal="right" vertical="top" shrinkToFit="1"/>
    </xf>
    <xf numFmtId="165" fontId="24" fillId="0" borderId="14" xfId="0" applyNumberFormat="1" applyFont="1" applyBorder="1" applyAlignment="1">
      <alignment horizontal="center" vertical="top" wrapText="1"/>
    </xf>
    <xf numFmtId="166" fontId="16" fillId="0" borderId="17" xfId="0" applyNumberFormat="1" applyFont="1" applyBorder="1" applyAlignment="1">
      <alignment horizontal="right" vertical="top"/>
    </xf>
    <xf numFmtId="0" fontId="15" fillId="0" borderId="1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right" vertical="top"/>
    </xf>
    <xf numFmtId="0" fontId="16" fillId="0" borderId="17" xfId="0" applyFont="1" applyBorder="1" applyAlignment="1">
      <alignment vertical="center" wrapText="1"/>
    </xf>
    <xf numFmtId="164" fontId="16" fillId="0" borderId="18" xfId="0" applyNumberFormat="1" applyFont="1" applyBorder="1" applyAlignment="1">
      <alignment vertical="top"/>
    </xf>
    <xf numFmtId="39" fontId="16" fillId="0" borderId="14" xfId="0" applyNumberFormat="1" applyFont="1" applyBorder="1" applyAlignment="1">
      <alignment horizontal="right" vertical="top" shrinkToFit="1"/>
    </xf>
    <xf numFmtId="166" fontId="16" fillId="0" borderId="17" xfId="0" applyNumberFormat="1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vertical="top" wrapText="1"/>
    </xf>
    <xf numFmtId="164" fontId="16" fillId="0" borderId="18" xfId="0" applyNumberFormat="1" applyFont="1" applyBorder="1" applyAlignment="1">
      <alignment vertical="top"/>
    </xf>
    <xf numFmtId="165" fontId="24" fillId="0" borderId="14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left" vertical="top" wrapText="1"/>
    </xf>
    <xf numFmtId="166" fontId="16" fillId="0" borderId="14" xfId="0" applyNumberFormat="1" applyFont="1" applyBorder="1" applyAlignment="1">
      <alignment horizontal="right" vertical="top"/>
    </xf>
    <xf numFmtId="0" fontId="15" fillId="0" borderId="15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164" fontId="21" fillId="0" borderId="14" xfId="0" applyNumberFormat="1" applyFont="1" applyBorder="1" applyAlignment="1">
      <alignment horizontal="right" vertical="top" shrinkToFit="1"/>
    </xf>
    <xf numFmtId="165" fontId="21" fillId="0" borderId="14" xfId="0" applyNumberFormat="1" applyFont="1" applyBorder="1" applyAlignment="1">
      <alignment horizontal="right" vertical="top" shrinkToFit="1"/>
    </xf>
    <xf numFmtId="165" fontId="21" fillId="0" borderId="14" xfId="0" applyNumberFormat="1" applyFont="1" applyBorder="1" applyAlignment="1">
      <alignment horizontal="center" vertical="top" shrinkToFit="1"/>
    </xf>
    <xf numFmtId="166" fontId="21" fillId="0" borderId="14" xfId="0" applyNumberFormat="1" applyFont="1" applyBorder="1" applyAlignment="1">
      <alignment horizontal="right" vertical="top"/>
    </xf>
    <xf numFmtId="4" fontId="15" fillId="0" borderId="1" xfId="0" applyNumberFormat="1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right" vertical="top"/>
    </xf>
    <xf numFmtId="4" fontId="15" fillId="0" borderId="13" xfId="0" applyNumberFormat="1" applyFont="1" applyBorder="1" applyAlignment="1">
      <alignment horizontal="left" vertical="top"/>
    </xf>
    <xf numFmtId="164" fontId="1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64" fontId="21" fillId="0" borderId="0" xfId="0" applyNumberFormat="1" applyFont="1" applyAlignment="1">
      <alignment horizontal="right" vertical="top" shrinkToFit="1"/>
    </xf>
    <xf numFmtId="165" fontId="16" fillId="0" borderId="0" xfId="0" applyNumberFormat="1" applyFont="1" applyAlignment="1">
      <alignment horizontal="right" vertical="top" wrapText="1"/>
    </xf>
    <xf numFmtId="165" fontId="16" fillId="0" borderId="0" xfId="0" applyNumberFormat="1" applyFont="1" applyAlignment="1">
      <alignment horizontal="right" vertical="top" shrinkToFit="1"/>
    </xf>
    <xf numFmtId="165" fontId="16" fillId="0" borderId="0" xfId="0" applyNumberFormat="1" applyFont="1" applyAlignment="1">
      <alignment horizontal="center" vertical="top" shrinkToFit="1"/>
    </xf>
    <xf numFmtId="164" fontId="16" fillId="0" borderId="0" xfId="0" applyNumberFormat="1" applyFont="1" applyAlignment="1">
      <alignment horizontal="left" vertical="top"/>
    </xf>
    <xf numFmtId="165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left" vertical="top"/>
    </xf>
    <xf numFmtId="165" fontId="16" fillId="0" borderId="0" xfId="0" applyNumberFormat="1" applyFont="1" applyAlignment="1">
      <alignment horizontal="center" vertical="top"/>
    </xf>
    <xf numFmtId="165" fontId="1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8" fillId="3" borderId="19" xfId="0" applyFont="1" applyFill="1" applyBorder="1"/>
    <xf numFmtId="0" fontId="16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4" fontId="14" fillId="0" borderId="1" xfId="0" applyNumberFormat="1" applyFont="1" applyBorder="1" applyAlignment="1">
      <alignment vertical="top" shrinkToFi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66" fontId="16" fillId="0" borderId="7" xfId="0" applyNumberFormat="1" applyFont="1" applyBorder="1" applyAlignment="1">
      <alignment horizontal="right" vertical="top"/>
    </xf>
    <xf numFmtId="0" fontId="31" fillId="0" borderId="9" xfId="0" applyFont="1" applyBorder="1" applyAlignment="1">
      <alignment vertical="top"/>
    </xf>
    <xf numFmtId="4" fontId="15" fillId="0" borderId="1" xfId="0" applyNumberFormat="1" applyFont="1" applyBorder="1" applyAlignment="1">
      <alignment vertical="top" shrinkToFit="1"/>
    </xf>
    <xf numFmtId="4" fontId="14" fillId="0" borderId="7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right"/>
    </xf>
    <xf numFmtId="4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left" vertical="top"/>
    </xf>
    <xf numFmtId="0" fontId="16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top"/>
    </xf>
    <xf numFmtId="4" fontId="15" fillId="0" borderId="15" xfId="0" applyNumberFormat="1" applyFont="1" applyBorder="1" applyAlignment="1">
      <alignment vertical="top"/>
    </xf>
    <xf numFmtId="164" fontId="23" fillId="0" borderId="1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 shrinkToFit="1"/>
    </xf>
    <xf numFmtId="164" fontId="23" fillId="0" borderId="14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right" vertical="top"/>
    </xf>
    <xf numFmtId="165" fontId="32" fillId="0" borderId="0" xfId="0" applyNumberFormat="1" applyFont="1"/>
    <xf numFmtId="0" fontId="32" fillId="0" borderId="0" xfId="0" applyFont="1"/>
    <xf numFmtId="164" fontId="32" fillId="0" borderId="0" xfId="0" applyNumberFormat="1" applyFont="1" applyAlignment="1">
      <alignment horizontal="left"/>
    </xf>
    <xf numFmtId="165" fontId="33" fillId="0" borderId="0" xfId="0" applyNumberFormat="1" applyFont="1" applyAlignment="1">
      <alignment horizontal="left" vertical="top"/>
    </xf>
    <xf numFmtId="165" fontId="33" fillId="0" borderId="0" xfId="0" applyNumberFormat="1" applyFont="1" applyAlignment="1">
      <alignment horizontal="center" vertical="top"/>
    </xf>
    <xf numFmtId="167" fontId="16" fillId="0" borderId="0" xfId="0" applyNumberFormat="1" applyFont="1" applyAlignment="1">
      <alignment horizontal="right" vertical="top" shrinkToFit="1"/>
    </xf>
    <xf numFmtId="165" fontId="32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32" fillId="0" borderId="0" xfId="0" applyFont="1" applyAlignment="1">
      <alignment horizontal="center"/>
    </xf>
    <xf numFmtId="165" fontId="26" fillId="0" borderId="0" xfId="0" applyNumberFormat="1" applyFont="1"/>
    <xf numFmtId="0" fontId="26" fillId="0" borderId="0" xfId="0" applyFont="1"/>
    <xf numFmtId="165" fontId="32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/>
    </xf>
    <xf numFmtId="165" fontId="34" fillId="0" borderId="0" xfId="0" applyNumberFormat="1" applyFont="1" applyAlignment="1">
      <alignment horizontal="left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9" fillId="0" borderId="0" xfId="0" applyFont="1" applyAlignment="1">
      <alignment horizontal="left" vertical="top"/>
    </xf>
    <xf numFmtId="165" fontId="40" fillId="0" borderId="0" xfId="0" applyNumberFormat="1" applyFont="1"/>
    <xf numFmtId="0" fontId="11" fillId="0" borderId="0" xfId="0" applyFont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43" fillId="0" borderId="0" xfId="0" applyFont="1" applyAlignment="1"/>
    <xf numFmtId="0" fontId="44" fillId="0" borderId="0" xfId="0" applyFont="1"/>
    <xf numFmtId="164" fontId="44" fillId="0" borderId="0" xfId="0" applyNumberFormat="1" applyFont="1"/>
    <xf numFmtId="165" fontId="44" fillId="0" borderId="0" xfId="0" applyNumberFormat="1" applyFont="1"/>
    <xf numFmtId="165" fontId="45" fillId="0" borderId="0" xfId="0" applyNumberFormat="1" applyFont="1"/>
    <xf numFmtId="165" fontId="45" fillId="0" borderId="0" xfId="0" applyNumberFormat="1" applyFont="1" applyAlignment="1">
      <alignment horizontal="center"/>
    </xf>
    <xf numFmtId="164" fontId="45" fillId="0" borderId="0" xfId="0" applyNumberFormat="1" applyFo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 vertical="top"/>
    </xf>
    <xf numFmtId="164" fontId="46" fillId="0" borderId="0" xfId="0" applyNumberFormat="1" applyFont="1" applyAlignment="1">
      <alignment horizontal="right" vertical="top"/>
    </xf>
    <xf numFmtId="1" fontId="47" fillId="0" borderId="6" xfId="0" applyNumberFormat="1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left" vertical="top" wrapText="1"/>
    </xf>
    <xf numFmtId="0" fontId="47" fillId="0" borderId="1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top" wrapText="1"/>
    </xf>
    <xf numFmtId="164" fontId="47" fillId="0" borderId="6" xfId="0" applyNumberFormat="1" applyFont="1" applyBorder="1" applyAlignment="1">
      <alignment horizontal="right" vertical="center" shrinkToFit="1"/>
    </xf>
    <xf numFmtId="164" fontId="47" fillId="0" borderId="1" xfId="0" applyNumberFormat="1" applyFont="1" applyBorder="1" applyAlignment="1">
      <alignment horizontal="left" vertical="top" wrapText="1"/>
    </xf>
    <xf numFmtId="164" fontId="47" fillId="0" borderId="1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4" fontId="47" fillId="0" borderId="1" xfId="0" applyNumberFormat="1" applyFont="1" applyBorder="1" applyAlignment="1">
      <alignment horizontal="right" vertical="top" shrinkToFit="1"/>
    </xf>
    <xf numFmtId="164" fontId="47" fillId="0" borderId="1" xfId="0" applyNumberFormat="1" applyFont="1" applyBorder="1" applyAlignment="1">
      <alignment horizontal="right" vertical="top" shrinkToFit="1"/>
    </xf>
    <xf numFmtId="0" fontId="33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167" fontId="16" fillId="0" borderId="1" xfId="0" applyNumberFormat="1" applyFont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shrinkToFit="1"/>
    </xf>
    <xf numFmtId="165" fontId="16" fillId="0" borderId="1" xfId="0" applyNumberFormat="1" applyFont="1" applyBorder="1" applyAlignment="1">
      <alignment horizontal="center" vertical="center" shrinkToFit="1"/>
    </xf>
    <xf numFmtId="167" fontId="16" fillId="0" borderId="1" xfId="0" applyNumberFormat="1" applyFont="1" applyBorder="1" applyAlignment="1">
      <alignment horizontal="right" vertical="center" shrinkToFit="1"/>
    </xf>
    <xf numFmtId="164" fontId="16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46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167" fontId="46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center" wrapText="1"/>
    </xf>
    <xf numFmtId="167" fontId="15" fillId="0" borderId="3" xfId="0" applyNumberFormat="1" applyFont="1" applyBorder="1" applyAlignment="1">
      <alignment horizontal="right" vertical="center" wrapText="1"/>
    </xf>
    <xf numFmtId="4" fontId="49" fillId="0" borderId="11" xfId="0" applyNumberFormat="1" applyFont="1" applyBorder="1" applyAlignment="1">
      <alignment vertical="center"/>
    </xf>
    <xf numFmtId="3" fontId="49" fillId="0" borderId="11" xfId="0" applyNumberFormat="1" applyFont="1" applyBorder="1" applyAlignment="1">
      <alignment vertical="center"/>
    </xf>
    <xf numFmtId="3" fontId="18" fillId="0" borderId="11" xfId="0" applyNumberFormat="1" applyFont="1" applyBorder="1" applyAlignment="1">
      <alignment vertical="center"/>
    </xf>
    <xf numFmtId="0" fontId="49" fillId="0" borderId="11" xfId="0" applyFont="1" applyBorder="1" applyAlignment="1">
      <alignment vertical="center"/>
    </xf>
    <xf numFmtId="164" fontId="14" fillId="5" borderId="16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left" vertical="center"/>
    </xf>
    <xf numFmtId="0" fontId="15" fillId="0" borderId="21" xfId="0" applyFont="1" applyBorder="1" applyAlignment="1">
      <alignment vertical="center" wrapText="1"/>
    </xf>
    <xf numFmtId="167" fontId="15" fillId="0" borderId="11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vertical="center"/>
    </xf>
    <xf numFmtId="3" fontId="18" fillId="0" borderId="11" xfId="0" applyNumberFormat="1" applyFont="1" applyBorder="1" applyAlignment="1">
      <alignment vertical="center"/>
    </xf>
    <xf numFmtId="3" fontId="49" fillId="0" borderId="1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0" fontId="46" fillId="0" borderId="13" xfId="0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left" vertical="center"/>
    </xf>
    <xf numFmtId="164" fontId="14" fillId="0" borderId="11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right" vertical="center" shrinkToFit="1"/>
    </xf>
    <xf numFmtId="167" fontId="21" fillId="0" borderId="1" xfId="0" applyNumberFormat="1" applyFont="1" applyBorder="1" applyAlignment="1">
      <alignment horizontal="right" vertical="center" shrinkToFit="1"/>
    </xf>
    <xf numFmtId="165" fontId="21" fillId="0" borderId="1" xfId="0" applyNumberFormat="1" applyFont="1" applyBorder="1" applyAlignment="1">
      <alignment horizontal="center" vertical="center" shrinkToFit="1"/>
    </xf>
    <xf numFmtId="165" fontId="21" fillId="0" borderId="1" xfId="0" applyNumberFormat="1" applyFont="1" applyBorder="1" applyAlignment="1">
      <alignment horizontal="right" vertical="center" shrinkToFit="1"/>
    </xf>
    <xf numFmtId="164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4" fontId="46" fillId="0" borderId="13" xfId="0" applyNumberFormat="1" applyFont="1" applyBorder="1" applyAlignment="1">
      <alignment horizontal="left" vertical="center"/>
    </xf>
    <xf numFmtId="164" fontId="46" fillId="0" borderId="1" xfId="0" applyNumberFormat="1" applyFont="1" applyBorder="1" applyAlignment="1">
      <alignment horizontal="right" vertical="center"/>
    </xf>
    <xf numFmtId="164" fontId="46" fillId="0" borderId="1" xfId="0" applyNumberFormat="1" applyFont="1" applyBorder="1" applyAlignment="1">
      <alignment horizontal="left" vertical="center"/>
    </xf>
    <xf numFmtId="164" fontId="48" fillId="0" borderId="1" xfId="0" applyNumberFormat="1" applyFont="1" applyBorder="1" applyAlignment="1">
      <alignment horizontal="left" vertical="center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right" vertical="top" shrinkToFit="1"/>
    </xf>
    <xf numFmtId="165" fontId="26" fillId="0" borderId="0" xfId="0" applyNumberFormat="1" applyFont="1" applyAlignment="1">
      <alignment horizontal="right" vertical="top" wrapText="1"/>
    </xf>
    <xf numFmtId="165" fontId="26" fillId="0" borderId="0" xfId="0" applyNumberFormat="1" applyFont="1" applyAlignment="1">
      <alignment horizontal="right" vertical="top" shrinkToFit="1"/>
    </xf>
    <xf numFmtId="165" fontId="26" fillId="0" borderId="0" xfId="0" applyNumberFormat="1" applyFont="1" applyAlignment="1">
      <alignment horizontal="center" vertical="top" shrinkToFit="1"/>
    </xf>
    <xf numFmtId="164" fontId="33" fillId="0" borderId="0" xfId="0" applyNumberFormat="1" applyFont="1" applyAlignment="1">
      <alignment horizontal="left" vertical="top"/>
    </xf>
    <xf numFmtId="165" fontId="46" fillId="0" borderId="0" xfId="0" applyNumberFormat="1" applyFont="1" applyAlignment="1">
      <alignment horizontal="left" vertical="top"/>
    </xf>
    <xf numFmtId="164" fontId="46" fillId="0" borderId="0" xfId="0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4" fontId="23" fillId="0" borderId="0" xfId="0" applyNumberFormat="1" applyFont="1" applyAlignment="1">
      <alignment vertical="top"/>
    </xf>
    <xf numFmtId="167" fontId="23" fillId="0" borderId="0" xfId="0" applyNumberFormat="1" applyFont="1" applyAlignment="1">
      <alignment vertical="top"/>
    </xf>
    <xf numFmtId="0" fontId="50" fillId="0" borderId="0" xfId="0" applyFont="1" applyAlignment="1"/>
    <xf numFmtId="0" fontId="33" fillId="0" borderId="3" xfId="0" applyFont="1" applyBorder="1" applyAlignment="1">
      <alignment horizontal="center" vertical="top"/>
    </xf>
    <xf numFmtId="167" fontId="16" fillId="0" borderId="1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/>
    </xf>
    <xf numFmtId="168" fontId="49" fillId="0" borderId="11" xfId="0" applyNumberFormat="1" applyFont="1" applyBorder="1" applyAlignment="1">
      <alignment vertical="center"/>
    </xf>
    <xf numFmtId="0" fontId="33" fillId="0" borderId="11" xfId="0" applyFont="1" applyBorder="1" applyAlignment="1">
      <alignment horizontal="center" vertical="top"/>
    </xf>
    <xf numFmtId="0" fontId="16" fillId="0" borderId="11" xfId="0" applyFont="1" applyBorder="1" applyAlignment="1">
      <alignment vertical="center" wrapText="1"/>
    </xf>
    <xf numFmtId="164" fontId="16" fillId="0" borderId="11" xfId="0" applyNumberFormat="1" applyFont="1" applyBorder="1" applyAlignment="1">
      <alignment vertical="center"/>
    </xf>
    <xf numFmtId="0" fontId="33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vertical="center" wrapText="1"/>
    </xf>
    <xf numFmtId="164" fontId="16" fillId="0" borderId="20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167" fontId="21" fillId="0" borderId="1" xfId="0" applyNumberFormat="1" applyFont="1" applyBorder="1" applyAlignment="1">
      <alignment horizontal="right" vertical="top" shrinkToFit="1"/>
    </xf>
    <xf numFmtId="0" fontId="21" fillId="0" borderId="1" xfId="0" applyFont="1" applyBorder="1" applyAlignment="1">
      <alignment horizontal="center" vertical="top"/>
    </xf>
    <xf numFmtId="165" fontId="46" fillId="0" borderId="1" xfId="0" applyNumberFormat="1" applyFont="1" applyBorder="1" applyAlignment="1">
      <alignment horizontal="left" vertical="top"/>
    </xf>
    <xf numFmtId="0" fontId="46" fillId="0" borderId="1" xfId="0" applyFont="1" applyBorder="1" applyAlignment="1">
      <alignment horizontal="left" vertical="top"/>
    </xf>
    <xf numFmtId="167" fontId="46" fillId="0" borderId="1" xfId="0" applyNumberFormat="1" applyFont="1" applyBorder="1" applyAlignment="1">
      <alignment horizontal="left" vertical="top"/>
    </xf>
    <xf numFmtId="4" fontId="46" fillId="0" borderId="13" xfId="0" applyNumberFormat="1" applyFont="1" applyBorder="1" applyAlignment="1">
      <alignment horizontal="left" vertical="top"/>
    </xf>
    <xf numFmtId="164" fontId="46" fillId="0" borderId="1" xfId="0" applyNumberFormat="1" applyFont="1" applyBorder="1" applyAlignment="1">
      <alignment horizontal="right" vertical="top"/>
    </xf>
    <xf numFmtId="164" fontId="46" fillId="0" borderId="1" xfId="0" applyNumberFormat="1" applyFont="1" applyBorder="1" applyAlignment="1">
      <alignment horizontal="left" vertical="top"/>
    </xf>
    <xf numFmtId="164" fontId="48" fillId="0" borderId="1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vertical="top"/>
    </xf>
    <xf numFmtId="4" fontId="46" fillId="0" borderId="13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/>
    </xf>
    <xf numFmtId="0" fontId="46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46" fillId="0" borderId="14" xfId="0" applyFont="1" applyBorder="1" applyAlignment="1">
      <alignment horizontal="left" vertical="center"/>
    </xf>
    <xf numFmtId="167" fontId="46" fillId="0" borderId="13" xfId="0" applyNumberFormat="1" applyFont="1" applyBorder="1" applyAlignment="1">
      <alignment horizontal="left" vertical="center"/>
    </xf>
    <xf numFmtId="167" fontId="46" fillId="0" borderId="13" xfId="0" applyNumberFormat="1" applyFont="1" applyBorder="1" applyAlignment="1">
      <alignment horizontal="left" vertical="center"/>
    </xf>
    <xf numFmtId="164" fontId="46" fillId="0" borderId="2" xfId="0" applyNumberFormat="1" applyFont="1" applyBorder="1" applyAlignment="1">
      <alignment horizontal="left" vertical="center"/>
    </xf>
    <xf numFmtId="164" fontId="46" fillId="0" borderId="13" xfId="0" applyNumberFormat="1" applyFont="1" applyBorder="1" applyAlignment="1">
      <alignment horizontal="left" vertical="center"/>
    </xf>
    <xf numFmtId="164" fontId="48" fillId="0" borderId="13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5" fillId="0" borderId="13" xfId="0" applyNumberFormat="1" applyFont="1" applyBorder="1" applyAlignment="1">
      <alignment horizontal="left" vertical="top"/>
    </xf>
    <xf numFmtId="166" fontId="8" fillId="0" borderId="1" xfId="0" applyNumberFormat="1" applyFont="1" applyBorder="1" applyAlignment="1">
      <alignment vertical="top"/>
    </xf>
    <xf numFmtId="39" fontId="16" fillId="0" borderId="1" xfId="0" applyNumberFormat="1" applyFont="1" applyBorder="1" applyAlignment="1">
      <alignment horizontal="right" vertical="top" shrinkToFit="1"/>
    </xf>
    <xf numFmtId="166" fontId="23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right"/>
    </xf>
    <xf numFmtId="4" fontId="15" fillId="0" borderId="1" xfId="0" applyNumberFormat="1" applyFont="1" applyBorder="1" applyAlignment="1">
      <alignment horizontal="right"/>
    </xf>
    <xf numFmtId="164" fontId="23" fillId="0" borderId="0" xfId="0" applyNumberFormat="1" applyFont="1"/>
    <xf numFmtId="166" fontId="16" fillId="0" borderId="14" xfId="0" applyNumberFormat="1" applyFont="1" applyBorder="1" applyAlignment="1">
      <alignment vertical="top"/>
    </xf>
    <xf numFmtId="166" fontId="15" fillId="0" borderId="14" xfId="0" applyNumberFormat="1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right" vertical="center"/>
    </xf>
    <xf numFmtId="166" fontId="16" fillId="0" borderId="18" xfId="0" applyNumberFormat="1" applyFont="1" applyBorder="1" applyAlignment="1">
      <alignment vertical="top"/>
    </xf>
    <xf numFmtId="39" fontId="16" fillId="0" borderId="14" xfId="0" applyNumberFormat="1" applyFont="1" applyBorder="1" applyAlignment="1">
      <alignment horizontal="right" vertical="top"/>
    </xf>
    <xf numFmtId="166" fontId="15" fillId="0" borderId="18" xfId="0" applyNumberFormat="1" applyFont="1" applyBorder="1" applyAlignment="1">
      <alignment vertical="top"/>
    </xf>
    <xf numFmtId="0" fontId="16" fillId="0" borderId="13" xfId="0" applyFont="1" applyBorder="1" applyAlignment="1">
      <alignment horizontal="center" vertical="top"/>
    </xf>
    <xf numFmtId="0" fontId="16" fillId="0" borderId="2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166" fontId="16" fillId="0" borderId="24" xfId="0" applyNumberFormat="1" applyFont="1" applyBorder="1" applyAlignment="1">
      <alignment vertical="top"/>
    </xf>
    <xf numFmtId="165" fontId="16" fillId="0" borderId="13" xfId="0" applyNumberFormat="1" applyFont="1" applyBorder="1" applyAlignment="1">
      <alignment horizontal="right" vertical="top" shrinkToFit="1"/>
    </xf>
    <xf numFmtId="39" fontId="16" fillId="0" borderId="13" xfId="0" applyNumberFormat="1" applyFont="1" applyBorder="1" applyAlignment="1">
      <alignment horizontal="right" vertical="top" shrinkToFit="1"/>
    </xf>
    <xf numFmtId="166" fontId="16" fillId="0" borderId="13" xfId="0" applyNumberFormat="1" applyFont="1" applyBorder="1" applyAlignment="1">
      <alignment horizontal="right" vertical="top"/>
    </xf>
    <xf numFmtId="166" fontId="16" fillId="0" borderId="13" xfId="0" applyNumberFormat="1" applyFont="1" applyBorder="1" applyAlignment="1">
      <alignment horizontal="left" vertical="top" wrapText="1"/>
    </xf>
    <xf numFmtId="166" fontId="15" fillId="0" borderId="24" xfId="0" applyNumberFormat="1" applyFont="1" applyBorder="1" applyAlignment="1">
      <alignment vertical="top"/>
    </xf>
    <xf numFmtId="0" fontId="16" fillId="0" borderId="7" xfId="0" applyFont="1" applyBorder="1" applyAlignment="1">
      <alignment vertical="center" wrapText="1"/>
    </xf>
    <xf numFmtId="166" fontId="16" fillId="0" borderId="9" xfId="0" applyNumberFormat="1" applyFont="1" applyBorder="1" applyAlignment="1">
      <alignment vertical="top"/>
    </xf>
    <xf numFmtId="166" fontId="15" fillId="0" borderId="9" xfId="0" applyNumberFormat="1" applyFont="1" applyBorder="1" applyAlignment="1">
      <alignment vertical="top"/>
    </xf>
    <xf numFmtId="166" fontId="16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top"/>
    </xf>
    <xf numFmtId="166" fontId="8" fillId="0" borderId="1" xfId="0" applyNumberFormat="1" applyFont="1" applyBorder="1" applyAlignment="1">
      <alignment horizontal="left" vertical="top" wrapText="1"/>
    </xf>
    <xf numFmtId="165" fontId="16" fillId="0" borderId="20" xfId="0" applyNumberFormat="1" applyFont="1" applyBorder="1" applyAlignment="1">
      <alignment horizontal="right" vertical="top" shrinkToFit="1"/>
    </xf>
    <xf numFmtId="166" fontId="16" fillId="0" borderId="20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center" vertical="top" wrapText="1"/>
    </xf>
    <xf numFmtId="166" fontId="21" fillId="0" borderId="1" xfId="0" applyNumberFormat="1" applyFont="1" applyBorder="1" applyAlignment="1">
      <alignment horizontal="right" vertical="top" shrinkToFit="1"/>
    </xf>
    <xf numFmtId="165" fontId="21" fillId="0" borderId="1" xfId="0" applyNumberFormat="1" applyFont="1" applyBorder="1" applyAlignment="1">
      <alignment horizontal="right" vertical="top" shrinkToFit="1"/>
    </xf>
    <xf numFmtId="39" fontId="21" fillId="0" borderId="1" xfId="0" applyNumberFormat="1" applyFont="1" applyBorder="1" applyAlignment="1">
      <alignment horizontal="right" vertical="top" shrinkToFit="1"/>
    </xf>
    <xf numFmtId="166" fontId="21" fillId="0" borderId="1" xfId="0" applyNumberFormat="1" applyFont="1" applyBorder="1" applyAlignment="1">
      <alignment horizontal="right" vertical="top"/>
    </xf>
    <xf numFmtId="4" fontId="15" fillId="0" borderId="1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left" vertical="top"/>
    </xf>
    <xf numFmtId="0" fontId="51" fillId="0" borderId="10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5" xfId="0" applyFont="1" applyBorder="1" applyAlignment="1">
      <alignment horizontal="center" vertical="top"/>
    </xf>
    <xf numFmtId="0" fontId="51" fillId="0" borderId="0" xfId="0" applyFont="1" applyAlignment="1">
      <alignment horizontal="left" vertical="top"/>
    </xf>
    <xf numFmtId="0" fontId="51" fillId="0" borderId="17" xfId="0" applyFont="1" applyBorder="1" applyAlignment="1">
      <alignment horizontal="center" vertical="top"/>
    </xf>
    <xf numFmtId="0" fontId="51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51" fillId="0" borderId="18" xfId="0" applyFont="1" applyBorder="1" applyAlignment="1">
      <alignment horizontal="center" vertical="top"/>
    </xf>
    <xf numFmtId="0" fontId="52" fillId="0" borderId="13" xfId="0" applyFont="1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2" fillId="0" borderId="24" xfId="0" applyFont="1" applyBorder="1" applyAlignment="1">
      <alignment horizontal="right"/>
    </xf>
    <xf numFmtId="0" fontId="52" fillId="0" borderId="18" xfId="0" applyFont="1" applyBorder="1" applyAlignment="1">
      <alignment horizontal="left" vertical="top"/>
    </xf>
    <xf numFmtId="0" fontId="52" fillId="0" borderId="18" xfId="0" applyFont="1" applyBorder="1" applyAlignment="1">
      <alignment horizontal="center" vertical="top"/>
    </xf>
    <xf numFmtId="0" fontId="52" fillId="0" borderId="1" xfId="0" applyFont="1" applyBorder="1" applyAlignment="1">
      <alignment horizontal="left" vertical="top"/>
    </xf>
    <xf numFmtId="0" fontId="51" fillId="0" borderId="9" xfId="0" applyFont="1" applyBorder="1" applyAlignment="1">
      <alignment horizontal="left" vertical="top"/>
    </xf>
    <xf numFmtId="3" fontId="53" fillId="0" borderId="9" xfId="0" applyNumberFormat="1" applyFont="1" applyBorder="1" applyAlignment="1">
      <alignment horizontal="right" vertical="top"/>
    </xf>
    <xf numFmtId="0" fontId="18" fillId="0" borderId="18" xfId="0" applyFont="1" applyBorder="1"/>
    <xf numFmtId="4" fontId="53" fillId="0" borderId="0" xfId="0" applyNumberFormat="1" applyFont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166" fontId="16" fillId="0" borderId="1" xfId="0" applyNumberFormat="1" applyFont="1" applyBorder="1" applyAlignment="1">
      <alignment vertical="top"/>
    </xf>
    <xf numFmtId="39" fontId="16" fillId="0" borderId="1" xfId="0" applyNumberFormat="1" applyFont="1" applyBorder="1" applyAlignment="1">
      <alignment horizontal="right" vertical="top" wrapText="1"/>
    </xf>
    <xf numFmtId="165" fontId="16" fillId="0" borderId="3" xfId="0" applyNumberFormat="1" applyFont="1" applyBorder="1" applyAlignment="1">
      <alignment horizontal="right" vertical="top" shrinkToFit="1"/>
    </xf>
    <xf numFmtId="39" fontId="16" fillId="0" borderId="6" xfId="0" applyNumberFormat="1" applyFont="1" applyBorder="1" applyAlignment="1">
      <alignment horizontal="right" vertical="top" shrinkToFit="1"/>
    </xf>
    <xf numFmtId="166" fontId="16" fillId="0" borderId="10" xfId="0" applyNumberFormat="1" applyFont="1" applyBorder="1" applyAlignment="1">
      <alignment horizontal="right" vertical="top"/>
    </xf>
    <xf numFmtId="4" fontId="15" fillId="0" borderId="0" xfId="0" applyNumberFormat="1" applyFont="1" applyAlignment="1">
      <alignment horizontal="right" vertical="top"/>
    </xf>
    <xf numFmtId="0" fontId="51" fillId="0" borderId="14" xfId="0" applyFont="1" applyBorder="1" applyAlignment="1">
      <alignment horizontal="left" vertical="top"/>
    </xf>
    <xf numFmtId="0" fontId="51" fillId="0" borderId="18" xfId="0" applyFont="1" applyBorder="1" applyAlignment="1">
      <alignment horizontal="left" vertical="top"/>
    </xf>
    <xf numFmtId="0" fontId="22" fillId="0" borderId="12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2" fillId="0" borderId="18" xfId="0" applyFont="1" applyBorder="1" applyAlignment="1">
      <alignment horizontal="center"/>
    </xf>
    <xf numFmtId="3" fontId="23" fillId="0" borderId="18" xfId="0" applyNumberFormat="1" applyFont="1" applyBorder="1" applyAlignment="1">
      <alignment horizontal="center"/>
    </xf>
    <xf numFmtId="3" fontId="22" fillId="0" borderId="18" xfId="0" applyNumberFormat="1" applyFont="1" applyBorder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4" fontId="22" fillId="0" borderId="0" xfId="0" applyNumberFormat="1" applyFont="1" applyAlignment="1">
      <alignment horizontal="center"/>
    </xf>
    <xf numFmtId="165" fontId="16" fillId="0" borderId="25" xfId="0" applyNumberFormat="1" applyFont="1" applyBorder="1" applyAlignment="1">
      <alignment horizontal="right" vertical="top" shrinkToFit="1"/>
    </xf>
    <xf numFmtId="166" fontId="16" fillId="0" borderId="14" xfId="0" applyNumberFormat="1" applyFont="1" applyBorder="1" applyAlignment="1">
      <alignment horizontal="left" vertical="top"/>
    </xf>
    <xf numFmtId="0" fontId="23" fillId="0" borderId="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39" fontId="16" fillId="0" borderId="20" xfId="0" applyNumberFormat="1" applyFont="1" applyBorder="1" applyAlignment="1">
      <alignment horizontal="right" vertical="top" shrinkToFit="1"/>
    </xf>
    <xf numFmtId="3" fontId="22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51" fillId="0" borderId="1" xfId="0" applyFont="1" applyBorder="1" applyAlignment="1">
      <alignment horizontal="left" vertical="top"/>
    </xf>
    <xf numFmtId="3" fontId="54" fillId="0" borderId="18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/>
    </xf>
    <xf numFmtId="3" fontId="22" fillId="0" borderId="18" xfId="0" applyNumberFormat="1" applyFont="1" applyBorder="1" applyAlignment="1">
      <alignment horizontal="center" vertical="top"/>
    </xf>
    <xf numFmtId="3" fontId="22" fillId="0" borderId="18" xfId="0" applyNumberFormat="1" applyFont="1" applyBorder="1" applyAlignment="1">
      <alignment horizontal="left" vertical="top"/>
    </xf>
    <xf numFmtId="4" fontId="22" fillId="0" borderId="0" xfId="0" applyNumberFormat="1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6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left" vertical="top"/>
    </xf>
    <xf numFmtId="0" fontId="46" fillId="0" borderId="5" xfId="0" applyFont="1" applyBorder="1" applyAlignment="1">
      <alignment horizontal="left" vertical="top"/>
    </xf>
    <xf numFmtId="0" fontId="46" fillId="0" borderId="10" xfId="0" applyFont="1" applyBorder="1" applyAlignment="1">
      <alignment horizontal="center" vertical="center" wrapText="1"/>
    </xf>
    <xf numFmtId="164" fontId="46" fillId="0" borderId="4" xfId="0" applyNumberFormat="1" applyFont="1" applyBorder="1" applyAlignment="1">
      <alignment horizontal="right" vertical="center" wrapText="1"/>
    </xf>
    <xf numFmtId="164" fontId="46" fillId="0" borderId="4" xfId="0" applyNumberFormat="1" applyFont="1" applyBorder="1" applyAlignment="1">
      <alignment horizontal="left" vertical="top"/>
    </xf>
    <xf numFmtId="164" fontId="46" fillId="0" borderId="5" xfId="0" applyNumberFormat="1" applyFont="1" applyBorder="1" applyAlignment="1">
      <alignment horizontal="left" vertical="top"/>
    </xf>
    <xf numFmtId="0" fontId="46" fillId="0" borderId="24" xfId="0" applyFont="1" applyBorder="1" applyAlignment="1">
      <alignment horizontal="left" vertical="top"/>
    </xf>
    <xf numFmtId="0" fontId="46" fillId="0" borderId="2" xfId="0" applyFont="1" applyBorder="1" applyAlignment="1">
      <alignment horizontal="left" vertical="top"/>
    </xf>
    <xf numFmtId="1" fontId="35" fillId="0" borderId="6" xfId="0" applyNumberFormat="1" applyFont="1" applyBorder="1" applyAlignment="1">
      <alignment horizontal="center" vertical="center" shrinkToFit="1"/>
    </xf>
    <xf numFmtId="0" fontId="47" fillId="0" borderId="0" xfId="0" applyFont="1" applyAlignment="1">
      <alignment horizontal="left" vertical="top" wrapText="1"/>
    </xf>
    <xf numFmtId="164" fontId="47" fillId="0" borderId="1" xfId="0" applyNumberFormat="1" applyFont="1" applyBorder="1" applyAlignment="1">
      <alignment horizontal="center" wrapText="1"/>
    </xf>
    <xf numFmtId="165" fontId="46" fillId="0" borderId="13" xfId="0" applyNumberFormat="1" applyFont="1" applyBorder="1" applyAlignment="1">
      <alignment horizontal="left" vertical="top"/>
    </xf>
    <xf numFmtId="164" fontId="48" fillId="0" borderId="1" xfId="0" applyNumberFormat="1" applyFont="1" applyBorder="1" applyAlignment="1">
      <alignment horizontal="center" vertical="center" shrinkToFit="1"/>
    </xf>
    <xf numFmtId="164" fontId="46" fillId="0" borderId="1" xfId="0" applyNumberFormat="1" applyFont="1" applyBorder="1" applyAlignment="1">
      <alignment horizontal="right" vertical="center" wrapText="1"/>
    </xf>
    <xf numFmtId="164" fontId="46" fillId="0" borderId="1" xfId="0" applyNumberFormat="1" applyFont="1" applyBorder="1" applyAlignment="1">
      <alignment horizontal="center" vertical="center" wrapText="1"/>
    </xf>
    <xf numFmtId="164" fontId="46" fillId="0" borderId="13" xfId="0" applyNumberFormat="1" applyFont="1" applyBorder="1" applyAlignment="1">
      <alignment horizontal="center" vertical="center" wrapText="1"/>
    </xf>
    <xf numFmtId="164" fontId="47" fillId="0" borderId="1" xfId="0" applyNumberFormat="1" applyFont="1" applyBorder="1" applyAlignment="1">
      <alignment horizontal="right" vertical="center" shrinkToFit="1"/>
    </xf>
    <xf numFmtId="165" fontId="48" fillId="0" borderId="0" xfId="0" applyNumberFormat="1" applyFont="1" applyAlignment="1">
      <alignment horizontal="left" vertical="top"/>
    </xf>
    <xf numFmtId="0" fontId="33" fillId="0" borderId="6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right" vertical="top" wrapText="1"/>
    </xf>
    <xf numFmtId="165" fontId="26" fillId="0" borderId="1" xfId="0" applyNumberFormat="1" applyFont="1" applyBorder="1" applyAlignment="1">
      <alignment horizontal="right" vertical="top" shrinkToFit="1"/>
    </xf>
    <xf numFmtId="165" fontId="26" fillId="0" borderId="1" xfId="0" applyNumberFormat="1" applyFont="1" applyBorder="1" applyAlignment="1">
      <alignment horizontal="center" vertical="top" shrinkToFit="1"/>
    </xf>
    <xf numFmtId="164" fontId="33" fillId="0" borderId="1" xfId="0" applyNumberFormat="1" applyFont="1" applyBorder="1" applyAlignment="1">
      <alignment horizontal="right" vertical="top"/>
    </xf>
    <xf numFmtId="0" fontId="33" fillId="0" borderId="1" xfId="0" applyFont="1" applyBorder="1" applyAlignment="1">
      <alignment horizontal="center" vertical="top"/>
    </xf>
    <xf numFmtId="0" fontId="46" fillId="0" borderId="6" xfId="0" applyFont="1" applyBorder="1" applyAlignment="1">
      <alignment horizontal="left" vertical="top" wrapText="1"/>
    </xf>
    <xf numFmtId="164" fontId="46" fillId="0" borderId="6" xfId="0" applyNumberFormat="1" applyFont="1" applyBorder="1" applyAlignment="1">
      <alignment horizontal="center" vertical="center" shrinkToFit="1"/>
    </xf>
    <xf numFmtId="164" fontId="46" fillId="0" borderId="7" xfId="0" applyNumberFormat="1" applyFont="1" applyBorder="1" applyAlignment="1">
      <alignment horizontal="right" vertical="center"/>
    </xf>
    <xf numFmtId="164" fontId="46" fillId="0" borderId="1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/>
    </xf>
    <xf numFmtId="164" fontId="46" fillId="0" borderId="13" xfId="0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 shrinkToFit="1"/>
    </xf>
    <xf numFmtId="164" fontId="15" fillId="0" borderId="7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top"/>
    </xf>
    <xf numFmtId="0" fontId="33" fillId="0" borderId="14" xfId="0" applyFont="1" applyBorder="1" applyAlignment="1">
      <alignment horizontal="left" vertical="top" wrapText="1"/>
    </xf>
    <xf numFmtId="165" fontId="26" fillId="0" borderId="20" xfId="0" applyNumberFormat="1" applyFont="1" applyBorder="1" applyAlignment="1">
      <alignment horizontal="center" vertical="top" shrinkToFit="1"/>
    </xf>
    <xf numFmtId="0" fontId="33" fillId="0" borderId="18" xfId="0" applyFont="1" applyBorder="1" applyAlignment="1">
      <alignment horizontal="center" vertical="top"/>
    </xf>
    <xf numFmtId="164" fontId="23" fillId="0" borderId="0" xfId="0" applyNumberFormat="1" applyFont="1" applyAlignment="1">
      <alignment horizontal="center" vertical="center"/>
    </xf>
    <xf numFmtId="0" fontId="33" fillId="0" borderId="15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164" fontId="16" fillId="0" borderId="25" xfId="0" applyNumberFormat="1" applyFont="1" applyBorder="1" applyAlignment="1">
      <alignment vertical="top"/>
    </xf>
    <xf numFmtId="165" fontId="26" fillId="0" borderId="3" xfId="0" applyNumberFormat="1" applyFont="1" applyBorder="1" applyAlignment="1">
      <alignment horizontal="center" vertical="top" shrinkToFit="1"/>
    </xf>
    <xf numFmtId="169" fontId="46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164" fontId="33" fillId="0" borderId="13" xfId="0" applyNumberFormat="1" applyFont="1" applyBorder="1" applyAlignment="1">
      <alignment horizontal="right" vertical="top"/>
    </xf>
    <xf numFmtId="0" fontId="33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left" vertical="top"/>
    </xf>
    <xf numFmtId="0" fontId="54" fillId="0" borderId="18" xfId="0" applyFont="1" applyBorder="1" applyAlignment="1">
      <alignment horizontal="left" vertical="top"/>
    </xf>
    <xf numFmtId="0" fontId="54" fillId="0" borderId="1" xfId="0" applyFont="1" applyBorder="1" applyAlignment="1">
      <alignment horizontal="left" vertical="top"/>
    </xf>
    <xf numFmtId="0" fontId="54" fillId="0" borderId="18" xfId="0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vertical="center"/>
    </xf>
    <xf numFmtId="0" fontId="33" fillId="0" borderId="17" xfId="0" applyFont="1" applyBorder="1" applyAlignment="1">
      <alignment horizontal="center" vertical="top"/>
    </xf>
    <xf numFmtId="164" fontId="26" fillId="0" borderId="14" xfId="0" applyNumberFormat="1" applyFont="1" applyBorder="1" applyAlignment="1">
      <alignment horizontal="right" vertical="top" shrinkToFit="1"/>
    </xf>
    <xf numFmtId="165" fontId="26" fillId="0" borderId="6" xfId="0" applyNumberFormat="1" applyFont="1" applyBorder="1" applyAlignment="1">
      <alignment horizontal="center" vertical="top" shrinkToFit="1"/>
    </xf>
    <xf numFmtId="4" fontId="46" fillId="0" borderId="1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right" vertical="center"/>
    </xf>
    <xf numFmtId="164" fontId="46" fillId="0" borderId="7" xfId="0" applyNumberFormat="1" applyFont="1" applyBorder="1" applyAlignment="1">
      <alignment horizontal="left" vertical="center"/>
    </xf>
    <xf numFmtId="3" fontId="46" fillId="0" borderId="7" xfId="0" applyNumberFormat="1" applyFont="1" applyBorder="1" applyAlignment="1">
      <alignment horizontal="right" vertical="center"/>
    </xf>
    <xf numFmtId="164" fontId="46" fillId="0" borderId="7" xfId="0" applyNumberFormat="1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right" vertical="top" shrinkToFit="1"/>
    </xf>
    <xf numFmtId="165" fontId="12" fillId="0" borderId="1" xfId="0" applyNumberFormat="1" applyFont="1" applyBorder="1" applyAlignment="1">
      <alignment horizontal="right" vertical="top" shrinkToFit="1"/>
    </xf>
    <xf numFmtId="165" fontId="12" fillId="0" borderId="1" xfId="0" applyNumberFormat="1" applyFont="1" applyBorder="1" applyAlignment="1">
      <alignment horizontal="center" vertical="top" shrinkToFit="1"/>
    </xf>
    <xf numFmtId="165" fontId="12" fillId="0" borderId="14" xfId="0" applyNumberFormat="1" applyFont="1" applyBorder="1" applyAlignment="1">
      <alignment horizontal="right" vertical="top" shrinkToFit="1"/>
    </xf>
    <xf numFmtId="164" fontId="39" fillId="0" borderId="14" xfId="0" applyNumberFormat="1" applyFont="1" applyBorder="1" applyAlignment="1">
      <alignment horizontal="right" vertical="top"/>
    </xf>
    <xf numFmtId="0" fontId="48" fillId="0" borderId="0" xfId="0" applyFont="1" applyAlignment="1">
      <alignment horizontal="left" vertical="top"/>
    </xf>
    <xf numFmtId="165" fontId="56" fillId="0" borderId="0" xfId="0" applyNumberFormat="1" applyFont="1"/>
    <xf numFmtId="0" fontId="32" fillId="0" borderId="0" xfId="0" applyFont="1" applyAlignment="1">
      <alignment vertical="center"/>
    </xf>
    <xf numFmtId="164" fontId="32" fillId="0" borderId="0" xfId="0" applyNumberFormat="1" applyFont="1"/>
    <xf numFmtId="165" fontId="58" fillId="0" borderId="0" xfId="0" applyNumberFormat="1" applyFont="1"/>
    <xf numFmtId="0" fontId="16" fillId="0" borderId="0" xfId="0" applyFont="1" applyAlignment="1">
      <alignment horizontal="left" vertical="center"/>
    </xf>
    <xf numFmtId="165" fontId="8" fillId="0" borderId="1" xfId="0" applyNumberFormat="1" applyFont="1" applyBorder="1" applyAlignment="1">
      <alignment horizontal="right" vertical="top" wrapText="1"/>
    </xf>
    <xf numFmtId="165" fontId="16" fillId="0" borderId="14" xfId="0" applyNumberFormat="1" applyFont="1" applyBorder="1" applyAlignment="1">
      <alignment horizontal="right" vertical="top" wrapText="1"/>
    </xf>
    <xf numFmtId="166" fontId="16" fillId="0" borderId="17" xfId="0" applyNumberFormat="1" applyFont="1" applyBorder="1" applyAlignment="1">
      <alignment horizontal="left" vertical="top"/>
    </xf>
    <xf numFmtId="166" fontId="16" fillId="0" borderId="13" xfId="0" applyNumberFormat="1" applyFont="1" applyBorder="1" applyAlignment="1">
      <alignment horizontal="left" vertical="top"/>
    </xf>
    <xf numFmtId="165" fontId="21" fillId="0" borderId="1" xfId="0" applyNumberFormat="1" applyFont="1" applyBorder="1" applyAlignment="1">
      <alignment horizontal="center" vertical="top" shrinkToFit="1"/>
    </xf>
    <xf numFmtId="0" fontId="26" fillId="0" borderId="0" xfId="0" applyFont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0" fontId="60" fillId="0" borderId="0" xfId="0" applyFont="1" applyAlignment="1">
      <alignment horizontal="center"/>
    </xf>
    <xf numFmtId="164" fontId="33" fillId="0" borderId="0" xfId="0" applyNumberFormat="1" applyFont="1" applyAlignment="1">
      <alignment horizontal="right" vertical="top"/>
    </xf>
    <xf numFmtId="0" fontId="46" fillId="6" borderId="26" xfId="0" applyFont="1" applyFill="1" applyBorder="1" applyAlignment="1">
      <alignment horizontal="left" vertical="top"/>
    </xf>
    <xf numFmtId="0" fontId="33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horizontal="left" vertical="top"/>
    </xf>
    <xf numFmtId="164" fontId="33" fillId="0" borderId="5" xfId="0" applyNumberFormat="1" applyFont="1" applyBorder="1" applyAlignment="1">
      <alignment horizontal="left" vertical="top"/>
    </xf>
    <xf numFmtId="0" fontId="46" fillId="0" borderId="0" xfId="0" applyFont="1" applyAlignment="1">
      <alignment horizontal="left" vertical="top" wrapText="1"/>
    </xf>
    <xf numFmtId="4" fontId="35" fillId="0" borderId="0" xfId="0" applyNumberFormat="1" applyFont="1" applyAlignment="1">
      <alignment horizontal="right" vertical="top" shrinkToFit="1"/>
    </xf>
    <xf numFmtId="0" fontId="35" fillId="0" borderId="0" xfId="0" applyFont="1" applyAlignment="1">
      <alignment horizontal="right" vertical="top" wrapText="1"/>
    </xf>
    <xf numFmtId="164" fontId="26" fillId="0" borderId="0" xfId="0" applyNumberFormat="1" applyFont="1" applyAlignment="1">
      <alignment horizontal="right" vertical="top" shrinkToFit="1"/>
    </xf>
    <xf numFmtId="1" fontId="12" fillId="0" borderId="6" xfId="0" applyNumberFormat="1" applyFont="1" applyBorder="1" applyAlignment="1">
      <alignment horizontal="center" vertical="center" shrinkToFit="1"/>
    </xf>
    <xf numFmtId="1" fontId="26" fillId="0" borderId="6" xfId="0" applyNumberFormat="1" applyFont="1" applyBorder="1" applyAlignment="1">
      <alignment horizontal="left" vertical="top" wrapText="1"/>
    </xf>
    <xf numFmtId="164" fontId="12" fillId="0" borderId="6" xfId="0" applyNumberFormat="1" applyFont="1" applyBorder="1" applyAlignment="1">
      <alignment horizontal="right" vertical="center" shrinkToFit="1"/>
    </xf>
    <xf numFmtId="164" fontId="12" fillId="0" borderId="1" xfId="0" applyNumberFormat="1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horizontal="left" vertical="top" wrapText="1"/>
    </xf>
    <xf numFmtId="164" fontId="16" fillId="0" borderId="7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164" fontId="16" fillId="0" borderId="1" xfId="0" applyNumberFormat="1" applyFont="1" applyBorder="1" applyAlignment="1"/>
    <xf numFmtId="165" fontId="16" fillId="0" borderId="1" xfId="0" applyNumberFormat="1" applyFont="1" applyBorder="1" applyAlignment="1">
      <alignment horizontal="right" wrapText="1"/>
    </xf>
    <xf numFmtId="165" fontId="16" fillId="0" borderId="1" xfId="0" applyNumberFormat="1" applyFont="1" applyBorder="1" applyAlignment="1">
      <alignment horizontal="right" shrinkToFit="1"/>
    </xf>
    <xf numFmtId="165" fontId="16" fillId="0" borderId="1" xfId="0" applyNumberFormat="1" applyFont="1" applyBorder="1" applyAlignment="1">
      <alignment horizontal="center" shrinkToFit="1"/>
    </xf>
    <xf numFmtId="164" fontId="16" fillId="0" borderId="1" xfId="0" applyNumberFormat="1" applyFont="1" applyBorder="1" applyAlignment="1">
      <alignment horizontal="right"/>
    </xf>
    <xf numFmtId="165" fontId="46" fillId="0" borderId="20" xfId="0" applyNumberFormat="1" applyFont="1" applyBorder="1" applyAlignment="1">
      <alignment horizontal="left" vertical="top"/>
    </xf>
    <xf numFmtId="0" fontId="46" fillId="0" borderId="20" xfId="0" applyFont="1" applyBorder="1" applyAlignment="1">
      <alignment horizontal="left" vertical="top"/>
    </xf>
    <xf numFmtId="4" fontId="35" fillId="0" borderId="1" xfId="0" applyNumberFormat="1" applyFont="1" applyBorder="1" applyAlignment="1">
      <alignment horizontal="right" vertical="top" shrinkToFit="1"/>
    </xf>
    <xf numFmtId="164" fontId="22" fillId="0" borderId="7" xfId="0" applyNumberFormat="1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right" vertical="top" wrapText="1"/>
    </xf>
    <xf numFmtId="164" fontId="21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top"/>
    </xf>
    <xf numFmtId="0" fontId="33" fillId="0" borderId="13" xfId="0" applyFont="1" applyBorder="1" applyAlignment="1">
      <alignment horizontal="left" vertical="top" wrapText="1"/>
    </xf>
    <xf numFmtId="165" fontId="46" fillId="0" borderId="11" xfId="0" applyNumberFormat="1" applyFont="1" applyBorder="1" applyAlignment="1">
      <alignment horizontal="left" vertical="top"/>
    </xf>
    <xf numFmtId="0" fontId="46" fillId="0" borderId="11" xfId="0" applyFont="1" applyBorder="1" applyAlignment="1">
      <alignment horizontal="left" vertical="top"/>
    </xf>
    <xf numFmtId="165" fontId="33" fillId="0" borderId="0" xfId="0" applyNumberFormat="1" applyFont="1" applyAlignment="1">
      <alignment horizontal="left" vertical="top"/>
    </xf>
    <xf numFmtId="0" fontId="33" fillId="0" borderId="13" xfId="0" applyFont="1" applyBorder="1" applyAlignment="1">
      <alignment vertical="top" wrapText="1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33" fillId="0" borderId="0" xfId="0" applyNumberFormat="1" applyFont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165" fontId="46" fillId="0" borderId="11" xfId="0" applyNumberFormat="1" applyFont="1" applyBorder="1" applyAlignment="1">
      <alignment horizontal="left" vertical="center"/>
    </xf>
    <xf numFmtId="4" fontId="35" fillId="0" borderId="1" xfId="0" applyNumberFormat="1" applyFont="1" applyBorder="1" applyAlignment="1">
      <alignment horizontal="right" vertical="center" shrinkToFit="1"/>
    </xf>
    <xf numFmtId="164" fontId="33" fillId="0" borderId="1" xfId="0" applyNumberFormat="1" applyFont="1" applyBorder="1" applyAlignment="1">
      <alignment horizontal="right" vertical="center" wrapText="1"/>
    </xf>
    <xf numFmtId="164" fontId="15" fillId="0" borderId="7" xfId="0" applyNumberFormat="1" applyFont="1" applyBorder="1" applyAlignment="1">
      <alignment vertical="center"/>
    </xf>
    <xf numFmtId="164" fontId="23" fillId="0" borderId="7" xfId="0" applyNumberFormat="1" applyFont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47" fillId="0" borderId="0" xfId="0" applyNumberFormat="1" applyFont="1" applyAlignment="1">
      <alignment horizontal="right" vertical="top" shrinkToFit="1"/>
    </xf>
    <xf numFmtId="0" fontId="33" fillId="0" borderId="1" xfId="0" applyFont="1" applyBorder="1" applyAlignment="1">
      <alignment horizontal="left" vertical="top"/>
    </xf>
    <xf numFmtId="164" fontId="12" fillId="0" borderId="4" xfId="0" applyNumberFormat="1" applyFont="1" applyBorder="1" applyAlignment="1">
      <alignment horizontal="right" vertical="top" shrinkToFit="1"/>
    </xf>
    <xf numFmtId="165" fontId="12" fillId="0" borderId="0" xfId="0" applyNumberFormat="1" applyFont="1" applyAlignment="1">
      <alignment horizontal="right" shrinkToFit="1"/>
    </xf>
    <xf numFmtId="165" fontId="26" fillId="0" borderId="0" xfId="0" applyNumberFormat="1" applyFont="1" applyAlignment="1">
      <alignment horizontal="right" shrinkToFit="1"/>
    </xf>
    <xf numFmtId="165" fontId="26" fillId="0" borderId="0" xfId="0" applyNumberFormat="1" applyFont="1" applyAlignment="1">
      <alignment horizontal="center" shrinkToFit="1"/>
    </xf>
    <xf numFmtId="164" fontId="12" fillId="0" borderId="0" xfId="0" applyNumberFormat="1" applyFont="1" applyAlignment="1">
      <alignment horizontal="right" shrinkToFit="1"/>
    </xf>
    <xf numFmtId="165" fontId="33" fillId="0" borderId="0" xfId="0" applyNumberFormat="1" applyFont="1" applyAlignment="1">
      <alignment horizontal="left"/>
    </xf>
    <xf numFmtId="165" fontId="33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0" fontId="25" fillId="0" borderId="0" xfId="0" applyFont="1"/>
    <xf numFmtId="165" fontId="61" fillId="0" borderId="0" xfId="0" applyNumberFormat="1" applyFont="1" applyAlignment="1">
      <alignment horizontal="left"/>
    </xf>
    <xf numFmtId="0" fontId="33" fillId="0" borderId="0" xfId="0" applyFont="1" applyAlignment="1">
      <alignment vertical="top"/>
    </xf>
    <xf numFmtId="0" fontId="63" fillId="0" borderId="0" xfId="0" applyFont="1"/>
    <xf numFmtId="0" fontId="64" fillId="0" borderId="0" xfId="0" applyFont="1" applyAlignment="1">
      <alignment horizontal="center" vertical="top"/>
    </xf>
    <xf numFmtId="0" fontId="65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left" vertical="top"/>
    </xf>
    <xf numFmtId="164" fontId="66" fillId="0" borderId="0" xfId="0" applyNumberFormat="1" applyFont="1"/>
    <xf numFmtId="165" fontId="66" fillId="0" borderId="0" xfId="0" applyNumberFormat="1" applyFont="1"/>
    <xf numFmtId="165" fontId="68" fillId="0" borderId="0" xfId="0" applyNumberFormat="1" applyFont="1"/>
    <xf numFmtId="165" fontId="68" fillId="0" borderId="0" xfId="0" applyNumberFormat="1" applyFont="1" applyAlignment="1">
      <alignment horizontal="center"/>
    </xf>
    <xf numFmtId="164" fontId="68" fillId="0" borderId="0" xfId="0" applyNumberFormat="1" applyFont="1"/>
    <xf numFmtId="0" fontId="68" fillId="0" borderId="0" xfId="0" applyFont="1" applyAlignment="1">
      <alignment horizontal="center"/>
    </xf>
    <xf numFmtId="164" fontId="14" fillId="0" borderId="1" xfId="0" applyNumberFormat="1" applyFont="1" applyBorder="1" applyAlignment="1">
      <alignment horizontal="left" vertical="center" wrapText="1"/>
    </xf>
    <xf numFmtId="0" fontId="67" fillId="0" borderId="1" xfId="0" applyFont="1" applyBorder="1" applyAlignment="1">
      <alignment horizontal="center" vertical="top"/>
    </xf>
    <xf numFmtId="0" fontId="6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164" fontId="70" fillId="0" borderId="1" xfId="0" applyNumberFormat="1" applyFont="1" applyBorder="1" applyAlignment="1">
      <alignment vertical="top"/>
    </xf>
    <xf numFmtId="165" fontId="71" fillId="0" borderId="1" xfId="0" applyNumberFormat="1" applyFont="1" applyBorder="1" applyAlignment="1">
      <alignment horizontal="right" vertical="top" wrapText="1"/>
    </xf>
    <xf numFmtId="165" fontId="71" fillId="0" borderId="1" xfId="0" applyNumberFormat="1" applyFont="1" applyBorder="1" applyAlignment="1">
      <alignment horizontal="right" vertical="top" shrinkToFit="1"/>
    </xf>
    <xf numFmtId="165" fontId="71" fillId="0" borderId="1" xfId="0" applyNumberFormat="1" applyFont="1" applyBorder="1" applyAlignment="1">
      <alignment horizontal="center" vertical="top" shrinkToFit="1"/>
    </xf>
    <xf numFmtId="164" fontId="67" fillId="0" borderId="1" xfId="0" applyNumberFormat="1" applyFont="1" applyBorder="1" applyAlignment="1">
      <alignment horizontal="right" vertical="top"/>
    </xf>
    <xf numFmtId="164" fontId="14" fillId="0" borderId="7" xfId="0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top" shrinkToFit="1"/>
    </xf>
    <xf numFmtId="0" fontId="67" fillId="0" borderId="14" xfId="0" applyFont="1" applyBorder="1" applyAlignment="1">
      <alignment horizontal="center" vertical="top"/>
    </xf>
    <xf numFmtId="0" fontId="24" fillId="0" borderId="1" xfId="0" applyFont="1" applyBorder="1" applyAlignment="1">
      <alignment vertical="center" wrapText="1"/>
    </xf>
    <xf numFmtId="164" fontId="70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/>
    </xf>
    <xf numFmtId="0" fontId="46" fillId="0" borderId="15" xfId="0" applyFont="1" applyBorder="1" applyAlignment="1">
      <alignment horizontal="left" vertical="top" wrapText="1"/>
    </xf>
    <xf numFmtId="164" fontId="48" fillId="0" borderId="15" xfId="0" applyNumberFormat="1" applyFont="1" applyBorder="1" applyAlignment="1">
      <alignment horizontal="left" vertical="center"/>
    </xf>
    <xf numFmtId="164" fontId="46" fillId="0" borderId="15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center" vertical="top" shrinkToFit="1"/>
    </xf>
    <xf numFmtId="164" fontId="69" fillId="0" borderId="1" xfId="0" applyNumberFormat="1" applyFont="1" applyBorder="1" applyAlignment="1">
      <alignment horizontal="right" vertical="top"/>
    </xf>
    <xf numFmtId="0" fontId="67" fillId="0" borderId="7" xfId="0" applyFont="1" applyBorder="1" applyAlignment="1">
      <alignment horizontal="center" vertical="top"/>
    </xf>
    <xf numFmtId="165" fontId="48" fillId="0" borderId="1" xfId="0" applyNumberFormat="1" applyFont="1" applyBorder="1" applyAlignment="1">
      <alignment horizontal="left" vertical="top"/>
    </xf>
    <xf numFmtId="0" fontId="48" fillId="0" borderId="1" xfId="0" applyFont="1" applyBorder="1" applyAlignment="1">
      <alignment horizontal="left" vertical="top"/>
    </xf>
    <xf numFmtId="4" fontId="48" fillId="0" borderId="1" xfId="0" applyNumberFormat="1" applyFont="1" applyBorder="1" applyAlignment="1">
      <alignment horizontal="left" vertical="top"/>
    </xf>
    <xf numFmtId="0" fontId="67" fillId="0" borderId="0" xfId="0" applyFont="1" applyAlignment="1">
      <alignment horizontal="center" vertical="top"/>
    </xf>
    <xf numFmtId="0" fontId="67" fillId="0" borderId="0" xfId="0" applyFont="1" applyAlignment="1">
      <alignment horizontal="center" vertical="top" wrapText="1"/>
    </xf>
    <xf numFmtId="0" fontId="67" fillId="0" borderId="0" xfId="0" applyFont="1" applyAlignment="1">
      <alignment horizontal="left" vertical="top" wrapText="1"/>
    </xf>
    <xf numFmtId="164" fontId="30" fillId="0" borderId="0" xfId="0" applyNumberFormat="1" applyFont="1" applyAlignment="1">
      <alignment horizontal="right" vertical="top" shrinkToFit="1"/>
    </xf>
    <xf numFmtId="165" fontId="71" fillId="0" borderId="0" xfId="0" applyNumberFormat="1" applyFont="1" applyAlignment="1">
      <alignment horizontal="right" vertical="top" wrapText="1"/>
    </xf>
    <xf numFmtId="165" fontId="71" fillId="0" borderId="0" xfId="0" applyNumberFormat="1" applyFont="1" applyAlignment="1">
      <alignment horizontal="right" vertical="top" shrinkToFit="1"/>
    </xf>
    <xf numFmtId="165" fontId="71" fillId="0" borderId="0" xfId="0" applyNumberFormat="1" applyFont="1" applyAlignment="1">
      <alignment horizontal="center" vertical="top" shrinkToFit="1"/>
    </xf>
    <xf numFmtId="164" fontId="67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72" fillId="0" borderId="0" xfId="0" applyFont="1"/>
    <xf numFmtId="165" fontId="72" fillId="0" borderId="0" xfId="0" applyNumberFormat="1" applyFont="1"/>
    <xf numFmtId="165" fontId="46" fillId="0" borderId="0" xfId="0" applyNumberFormat="1" applyFont="1" applyAlignment="1">
      <alignment horizontal="center" vertical="top"/>
    </xf>
    <xf numFmtId="0" fontId="72" fillId="0" borderId="0" xfId="0" applyFont="1" applyAlignment="1">
      <alignment horizontal="center"/>
    </xf>
    <xf numFmtId="165" fontId="72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wrapText="1"/>
    </xf>
    <xf numFmtId="0" fontId="73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164" fontId="46" fillId="0" borderId="4" xfId="0" applyNumberFormat="1" applyFont="1" applyBorder="1" applyAlignment="1">
      <alignment horizontal="center" vertical="center"/>
    </xf>
    <xf numFmtId="164" fontId="46" fillId="0" borderId="5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right" vertical="top" wrapText="1"/>
    </xf>
    <xf numFmtId="164" fontId="35" fillId="0" borderId="0" xfId="0" applyNumberFormat="1" applyFont="1" applyAlignment="1">
      <alignment horizontal="right" vertical="top" shrinkToFit="1"/>
    </xf>
    <xf numFmtId="164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right" vertical="top" wrapText="1"/>
    </xf>
    <xf numFmtId="4" fontId="47" fillId="0" borderId="0" xfId="0" applyNumberFormat="1" applyFont="1" applyAlignment="1">
      <alignment horizontal="right" vertical="top" shrinkToFit="1"/>
    </xf>
    <xf numFmtId="164" fontId="47" fillId="0" borderId="1" xfId="0" applyNumberFormat="1" applyFont="1" applyBorder="1" applyAlignment="1">
      <alignment horizontal="right" vertical="top" wrapText="1"/>
    </xf>
    <xf numFmtId="164" fontId="24" fillId="0" borderId="1" xfId="0" applyNumberFormat="1" applyFont="1" applyBorder="1"/>
    <xf numFmtId="164" fontId="46" fillId="0" borderId="1" xfId="0" applyNumberFormat="1" applyFont="1" applyBorder="1" applyAlignment="1">
      <alignment horizontal="right" vertical="top" wrapText="1"/>
    </xf>
    <xf numFmtId="164" fontId="74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4" fontId="47" fillId="0" borderId="6" xfId="0" applyNumberFormat="1" applyFont="1" applyBorder="1" applyAlignment="1">
      <alignment horizontal="right" vertical="top" shrinkToFit="1"/>
    </xf>
    <xf numFmtId="164" fontId="23" fillId="0" borderId="1" xfId="0" applyNumberFormat="1" applyFont="1" applyBorder="1" applyAlignment="1">
      <alignment horizontal="center" vertical="center"/>
    </xf>
    <xf numFmtId="164" fontId="46" fillId="0" borderId="6" xfId="0" applyNumberFormat="1" applyFont="1" applyBorder="1" applyAlignment="1">
      <alignment horizontal="right" vertical="top" wrapText="1"/>
    </xf>
    <xf numFmtId="4" fontId="47" fillId="0" borderId="10" xfId="0" applyNumberFormat="1" applyFont="1" applyBorder="1" applyAlignment="1">
      <alignment horizontal="right" vertical="top" shrinkToFit="1"/>
    </xf>
    <xf numFmtId="0" fontId="6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center" wrapText="1"/>
    </xf>
    <xf numFmtId="165" fontId="30" fillId="0" borderId="9" xfId="0" applyNumberFormat="1" applyFont="1" applyBorder="1" applyAlignment="1">
      <alignment horizontal="right" vertical="top" shrinkToFit="1"/>
    </xf>
    <xf numFmtId="164" fontId="48" fillId="0" borderId="1" xfId="0" applyNumberFormat="1" applyFont="1" applyBorder="1" applyAlignment="1">
      <alignment horizontal="right" vertical="top"/>
    </xf>
    <xf numFmtId="164" fontId="67" fillId="0" borderId="0" xfId="0" applyNumberFormat="1" applyFont="1" applyAlignment="1">
      <alignment horizontal="right" vertical="top"/>
    </xf>
    <xf numFmtId="165" fontId="67" fillId="0" borderId="0" xfId="0" applyNumberFormat="1" applyFont="1" applyAlignment="1">
      <alignment horizontal="left" vertical="top"/>
    </xf>
    <xf numFmtId="1" fontId="35" fillId="0" borderId="6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74" fillId="0" borderId="1" xfId="0" applyNumberFormat="1" applyFont="1" applyBorder="1" applyAlignment="1">
      <alignment vertical="center"/>
    </xf>
    <xf numFmtId="0" fontId="75" fillId="0" borderId="1" xfId="0" applyFont="1" applyBorder="1" applyAlignment="1">
      <alignment horizontal="center" vertical="top"/>
    </xf>
    <xf numFmtId="164" fontId="23" fillId="0" borderId="7" xfId="0" applyNumberFormat="1" applyFont="1" applyBorder="1" applyAlignment="1">
      <alignment horizontal="center" vertical="center"/>
    </xf>
    <xf numFmtId="164" fontId="70" fillId="0" borderId="1" xfId="0" applyNumberFormat="1" applyFont="1" applyBorder="1" applyAlignment="1">
      <alignment vertical="center"/>
    </xf>
    <xf numFmtId="164" fontId="30" fillId="0" borderId="4" xfId="0" applyNumberFormat="1" applyFont="1" applyBorder="1" applyAlignment="1">
      <alignment horizontal="right" vertical="top" shrinkToFit="1"/>
    </xf>
    <xf numFmtId="165" fontId="30" fillId="0" borderId="0" xfId="0" applyNumberFormat="1" applyFont="1" applyAlignment="1">
      <alignment horizontal="right" vertical="top" shrinkToFit="1"/>
    </xf>
    <xf numFmtId="164" fontId="46" fillId="0" borderId="4" xfId="0" applyNumberFormat="1" applyFont="1" applyBorder="1" applyAlignment="1">
      <alignment horizontal="center" vertical="center" wrapText="1"/>
    </xf>
    <xf numFmtId="164" fontId="47" fillId="0" borderId="6" xfId="0" applyNumberFormat="1" applyFont="1" applyBorder="1" applyAlignment="1">
      <alignment horizontal="center" vertical="center" shrinkToFit="1"/>
    </xf>
    <xf numFmtId="0" fontId="67" fillId="0" borderId="3" xfId="0" applyFont="1" applyBorder="1" applyAlignment="1">
      <alignment horizontal="center" vertical="top"/>
    </xf>
    <xf numFmtId="0" fontId="69" fillId="0" borderId="3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vertical="top"/>
    </xf>
    <xf numFmtId="165" fontId="71" fillId="0" borderId="3" xfId="0" applyNumberFormat="1" applyFont="1" applyBorder="1" applyAlignment="1">
      <alignment horizontal="right" vertical="top" wrapText="1"/>
    </xf>
    <xf numFmtId="165" fontId="46" fillId="0" borderId="3" xfId="0" applyNumberFormat="1" applyFont="1" applyBorder="1" applyAlignment="1">
      <alignment horizontal="left" vertical="top"/>
    </xf>
    <xf numFmtId="0" fontId="46" fillId="0" borderId="3" xfId="0" applyFont="1" applyBorder="1" applyAlignment="1">
      <alignment horizontal="left" vertical="top"/>
    </xf>
    <xf numFmtId="164" fontId="46" fillId="0" borderId="1" xfId="0" applyNumberFormat="1" applyFont="1" applyBorder="1" applyAlignment="1">
      <alignment horizontal="left" vertical="top" wrapText="1"/>
    </xf>
    <xf numFmtId="0" fontId="67" fillId="0" borderId="15" xfId="0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69" fillId="0" borderId="11" xfId="0" applyFont="1" applyBorder="1" applyAlignment="1">
      <alignment horizontal="left" vertical="top" wrapText="1"/>
    </xf>
    <xf numFmtId="0" fontId="75" fillId="0" borderId="1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vertical="top"/>
    </xf>
    <xf numFmtId="164" fontId="15" fillId="0" borderId="0" xfId="0" applyNumberFormat="1" applyFont="1" applyAlignment="1">
      <alignment vertical="top"/>
    </xf>
    <xf numFmtId="0" fontId="67" fillId="0" borderId="13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center" wrapText="1"/>
    </xf>
    <xf numFmtId="0" fontId="69" fillId="0" borderId="1" xfId="0" applyFont="1" applyBorder="1" applyAlignment="1">
      <alignment horizontal="left" vertical="top"/>
    </xf>
    <xf numFmtId="0" fontId="67" fillId="0" borderId="1" xfId="0" applyFont="1" applyBorder="1" applyAlignment="1">
      <alignment horizontal="center" vertical="top" wrapText="1"/>
    </xf>
    <xf numFmtId="0" fontId="69" fillId="0" borderId="14" xfId="0" applyFont="1" applyBorder="1" applyAlignment="1">
      <alignment horizontal="center" vertical="top" wrapText="1"/>
    </xf>
    <xf numFmtId="0" fontId="67" fillId="0" borderId="14" xfId="0" applyFont="1" applyBorder="1" applyAlignment="1">
      <alignment horizontal="left" vertical="top" wrapText="1"/>
    </xf>
    <xf numFmtId="0" fontId="67" fillId="0" borderId="20" xfId="0" applyFont="1" applyBorder="1" applyAlignment="1">
      <alignment horizontal="center" vertical="top"/>
    </xf>
    <xf numFmtId="0" fontId="24" fillId="0" borderId="20" xfId="0" applyFont="1" applyBorder="1" applyAlignment="1">
      <alignment vertical="top" wrapText="1"/>
    </xf>
    <xf numFmtId="0" fontId="69" fillId="0" borderId="20" xfId="0" applyFont="1" applyBorder="1" applyAlignment="1">
      <alignment horizontal="left" vertical="top" wrapText="1"/>
    </xf>
    <xf numFmtId="0" fontId="24" fillId="0" borderId="20" xfId="0" applyFont="1" applyBorder="1" applyAlignment="1">
      <alignment horizontal="left" vertical="top" wrapText="1"/>
    </xf>
    <xf numFmtId="164" fontId="74" fillId="0" borderId="20" xfId="0" applyNumberFormat="1" applyFont="1" applyBorder="1" applyAlignment="1">
      <alignment vertical="top"/>
    </xf>
    <xf numFmtId="165" fontId="71" fillId="0" borderId="20" xfId="0" applyNumberFormat="1" applyFont="1" applyBorder="1" applyAlignment="1">
      <alignment horizontal="right" vertical="top" wrapText="1"/>
    </xf>
    <xf numFmtId="165" fontId="71" fillId="0" borderId="20" xfId="0" applyNumberFormat="1" applyFont="1" applyBorder="1" applyAlignment="1">
      <alignment horizontal="right" vertical="top" shrinkToFit="1"/>
    </xf>
    <xf numFmtId="165" fontId="71" fillId="0" borderId="20" xfId="0" applyNumberFormat="1" applyFont="1" applyBorder="1" applyAlignment="1">
      <alignment horizontal="center" vertical="top" shrinkToFit="1"/>
    </xf>
    <xf numFmtId="164" fontId="67" fillId="0" borderId="20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4" fontId="47" fillId="0" borderId="1" xfId="0" applyNumberFormat="1" applyFont="1" applyBorder="1" applyAlignment="1">
      <alignment horizontal="right" vertical="center" shrinkToFit="1"/>
    </xf>
    <xf numFmtId="164" fontId="48" fillId="0" borderId="1" xfId="0" applyNumberFormat="1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vertical="center"/>
    </xf>
    <xf numFmtId="164" fontId="72" fillId="0" borderId="0" xfId="0" applyNumberFormat="1" applyFont="1"/>
    <xf numFmtId="164" fontId="48" fillId="0" borderId="1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left" vertical="top" wrapText="1"/>
    </xf>
    <xf numFmtId="164" fontId="48" fillId="0" borderId="6" xfId="0" applyNumberFormat="1" applyFont="1" applyBorder="1" applyAlignment="1">
      <alignment horizontal="right" vertical="center" wrapText="1"/>
    </xf>
    <xf numFmtId="0" fontId="67" fillId="0" borderId="17" xfId="0" applyFont="1" applyBorder="1" applyAlignment="1">
      <alignment horizontal="center" vertical="top"/>
    </xf>
    <xf numFmtId="165" fontId="8" fillId="0" borderId="0" xfId="0" applyNumberFormat="1" applyFont="1" applyAlignment="1">
      <alignment vertical="top"/>
    </xf>
    <xf numFmtId="0" fontId="76" fillId="0" borderId="0" xfId="0" applyFont="1"/>
    <xf numFmtId="0" fontId="77" fillId="0" borderId="0" xfId="0" applyFont="1"/>
    <xf numFmtId="0" fontId="24" fillId="0" borderId="1" xfId="0" applyFont="1" applyBorder="1" applyAlignment="1">
      <alignment vertical="top"/>
    </xf>
    <xf numFmtId="0" fontId="24" fillId="0" borderId="14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164" fontId="74" fillId="0" borderId="14" xfId="0" applyNumberFormat="1" applyFont="1" applyBorder="1" applyAlignment="1">
      <alignment vertical="top"/>
    </xf>
    <xf numFmtId="3" fontId="46" fillId="0" borderId="1" xfId="0" applyNumberFormat="1" applyFont="1" applyBorder="1" applyAlignment="1">
      <alignment vertical="center"/>
    </xf>
    <xf numFmtId="3" fontId="55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top"/>
    </xf>
    <xf numFmtId="164" fontId="48" fillId="0" borderId="0" xfId="0" applyNumberFormat="1" applyFont="1" applyAlignment="1">
      <alignment horizontal="right" vertical="top"/>
    </xf>
    <xf numFmtId="164" fontId="48" fillId="0" borderId="0" xfId="0" applyNumberFormat="1" applyFont="1" applyAlignment="1">
      <alignment horizontal="left" vertical="top"/>
    </xf>
    <xf numFmtId="164" fontId="15" fillId="0" borderId="7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center"/>
    </xf>
    <xf numFmtId="167" fontId="35" fillId="0" borderId="11" xfId="0" applyNumberFormat="1" applyFont="1" applyBorder="1" applyAlignment="1">
      <alignment horizontal="right" vertical="center" wrapText="1"/>
    </xf>
    <xf numFmtId="165" fontId="35" fillId="0" borderId="11" xfId="0" applyNumberFormat="1" applyFont="1" applyBorder="1" applyAlignment="1">
      <alignment horizontal="right" vertical="center" wrapText="1"/>
    </xf>
    <xf numFmtId="0" fontId="67" fillId="0" borderId="11" xfId="0" applyFont="1" applyBorder="1" applyAlignment="1">
      <alignment horizontal="center" vertical="top"/>
    </xf>
    <xf numFmtId="0" fontId="67" fillId="0" borderId="11" xfId="0" applyFont="1" applyBorder="1" applyAlignment="1">
      <alignment vertical="top" wrapText="1"/>
    </xf>
    <xf numFmtId="167" fontId="15" fillId="0" borderId="1" xfId="0" applyNumberFormat="1" applyFont="1" applyBorder="1" applyAlignment="1">
      <alignment horizontal="center" vertical="center"/>
    </xf>
    <xf numFmtId="0" fontId="67" fillId="0" borderId="25" xfId="0" applyFont="1" applyBorder="1" applyAlignment="1">
      <alignment horizontal="center" vertical="top"/>
    </xf>
    <xf numFmtId="0" fontId="67" fillId="0" borderId="25" xfId="0" applyFont="1" applyBorder="1" applyAlignment="1">
      <alignment vertical="top" wrapText="1"/>
    </xf>
    <xf numFmtId="164" fontId="15" fillId="0" borderId="7" xfId="0" applyNumberFormat="1" applyFont="1" applyBorder="1" applyAlignment="1">
      <alignment horizontal="right" vertical="center"/>
    </xf>
    <xf numFmtId="164" fontId="15" fillId="0" borderId="7" xfId="0" applyNumberFormat="1" applyFont="1" applyBorder="1" applyAlignment="1">
      <alignment horizontal="right" vertical="center"/>
    </xf>
    <xf numFmtId="167" fontId="15" fillId="0" borderId="7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0" fontId="24" fillId="0" borderId="11" xfId="0" applyFont="1" applyBorder="1" applyAlignment="1">
      <alignment vertical="top" wrapText="1"/>
    </xf>
    <xf numFmtId="167" fontId="35" fillId="0" borderId="11" xfId="0" applyNumberFormat="1" applyFont="1" applyBorder="1" applyAlignment="1">
      <alignment horizontal="left" vertical="center" wrapText="1"/>
    </xf>
    <xf numFmtId="0" fontId="24" fillId="0" borderId="14" xfId="0" applyFont="1" applyBorder="1" applyAlignment="1">
      <alignment vertical="top" wrapText="1"/>
    </xf>
    <xf numFmtId="164" fontId="70" fillId="0" borderId="14" xfId="0" applyNumberFormat="1" applyFont="1" applyBorder="1" applyAlignment="1">
      <alignment vertical="top"/>
    </xf>
    <xf numFmtId="165" fontId="71" fillId="0" borderId="14" xfId="0" applyNumberFormat="1" applyFont="1" applyBorder="1" applyAlignment="1">
      <alignment horizontal="right" vertical="top" wrapText="1"/>
    </xf>
    <xf numFmtId="165" fontId="71" fillId="0" borderId="14" xfId="0" applyNumberFormat="1" applyFont="1" applyBorder="1" applyAlignment="1">
      <alignment horizontal="right" vertical="top" shrinkToFit="1"/>
    </xf>
    <xf numFmtId="165" fontId="78" fillId="0" borderId="14" xfId="0" applyNumberFormat="1" applyFont="1" applyBorder="1" applyAlignment="1">
      <alignment horizontal="center" vertical="top" shrinkToFit="1"/>
    </xf>
    <xf numFmtId="164" fontId="67" fillId="0" borderId="14" xfId="0" applyNumberFormat="1" applyFont="1" applyBorder="1" applyAlignment="1">
      <alignment horizontal="right" vertical="top"/>
    </xf>
    <xf numFmtId="0" fontId="69" fillId="0" borderId="7" xfId="0" applyFont="1" applyBorder="1" applyAlignment="1">
      <alignment horizontal="center" vertical="top"/>
    </xf>
    <xf numFmtId="0" fontId="69" fillId="0" borderId="1" xfId="0" applyFont="1" applyBorder="1" applyAlignment="1">
      <alignment horizontal="center" vertical="top"/>
    </xf>
    <xf numFmtId="0" fontId="79" fillId="0" borderId="0" xfId="0" applyFont="1"/>
    <xf numFmtId="164" fontId="79" fillId="0" borderId="0" xfId="0" applyNumberFormat="1" applyFont="1"/>
    <xf numFmtId="165" fontId="79" fillId="0" borderId="0" xfId="0" applyNumberFormat="1" applyFont="1"/>
    <xf numFmtId="165" fontId="8" fillId="0" borderId="0" xfId="0" applyNumberFormat="1" applyFont="1"/>
    <xf numFmtId="0" fontId="79" fillId="0" borderId="0" xfId="0" applyFont="1" applyAlignment="1">
      <alignment horizontal="center"/>
    </xf>
    <xf numFmtId="0" fontId="24" fillId="0" borderId="1" xfId="0" applyFont="1" applyBorder="1" applyAlignment="1">
      <alignment wrapText="1"/>
    </xf>
    <xf numFmtId="164" fontId="15" fillId="0" borderId="7" xfId="0" applyNumberFormat="1" applyFont="1" applyBorder="1" applyAlignment="1">
      <alignment horizontal="center"/>
    </xf>
    <xf numFmtId="0" fontId="24" fillId="0" borderId="14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/>
    </xf>
    <xf numFmtId="0" fontId="24" fillId="0" borderId="25" xfId="0" applyFont="1" applyBorder="1" applyAlignment="1">
      <alignment vertical="center" wrapText="1"/>
    </xf>
    <xf numFmtId="0" fontId="69" fillId="0" borderId="25" xfId="0" applyFont="1" applyBorder="1" applyAlignment="1">
      <alignment horizontal="left" vertical="top" wrapText="1"/>
    </xf>
    <xf numFmtId="0" fontId="24" fillId="0" borderId="25" xfId="0" applyFont="1" applyBorder="1" applyAlignment="1">
      <alignment vertical="top" wrapText="1"/>
    </xf>
    <xf numFmtId="164" fontId="70" fillId="0" borderId="25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65" fontId="80" fillId="0" borderId="0" xfId="0" applyNumberFormat="1" applyFont="1"/>
    <xf numFmtId="165" fontId="81" fillId="0" borderId="0" xfId="0" applyNumberFormat="1" applyFont="1" applyAlignment="1">
      <alignment horizontal="left" vertical="top"/>
    </xf>
    <xf numFmtId="164" fontId="82" fillId="0" borderId="7" xfId="0" applyNumberFormat="1" applyFont="1" applyBorder="1" applyAlignment="1">
      <alignment horizontal="center" vertical="center"/>
    </xf>
    <xf numFmtId="164" fontId="82" fillId="0" borderId="1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top"/>
    </xf>
    <xf numFmtId="164" fontId="82" fillId="0" borderId="1" xfId="0" applyNumberFormat="1" applyFont="1" applyBorder="1" applyAlignment="1">
      <alignment horizontal="center"/>
    </xf>
    <xf numFmtId="164" fontId="83" fillId="0" borderId="1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vertical="top" wrapText="1"/>
    </xf>
    <xf numFmtId="164" fontId="19" fillId="0" borderId="1" xfId="0" applyNumberFormat="1" applyFont="1" applyBorder="1" applyAlignment="1">
      <alignment horizontal="center" vertical="center"/>
    </xf>
    <xf numFmtId="165" fontId="84" fillId="0" borderId="0" xfId="0" applyNumberFormat="1" applyFont="1"/>
    <xf numFmtId="165" fontId="85" fillId="0" borderId="0" xfId="0" applyNumberFormat="1" applyFont="1" applyAlignment="1">
      <alignment horizontal="left" vertical="top"/>
    </xf>
    <xf numFmtId="0" fontId="48" fillId="0" borderId="6" xfId="0" applyFont="1" applyBorder="1" applyAlignment="1">
      <alignment horizontal="left" vertical="top" wrapText="1"/>
    </xf>
    <xf numFmtId="0" fontId="46" fillId="0" borderId="4" xfId="0" applyFont="1" applyBorder="1" applyAlignment="1">
      <alignment horizontal="left" vertical="top" wrapText="1"/>
    </xf>
    <xf numFmtId="170" fontId="46" fillId="0" borderId="1" xfId="0" applyNumberFormat="1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center" wrapText="1"/>
    </xf>
    <xf numFmtId="170" fontId="86" fillId="0" borderId="1" xfId="0" applyNumberFormat="1" applyFont="1" applyBorder="1" applyAlignment="1">
      <alignment horizontal="left" vertical="center" wrapText="1"/>
    </xf>
    <xf numFmtId="170" fontId="71" fillId="0" borderId="1" xfId="0" applyNumberFormat="1" applyFont="1" applyBorder="1" applyAlignment="1">
      <alignment horizontal="left" vertical="center" wrapText="1"/>
    </xf>
    <xf numFmtId="165" fontId="71" fillId="0" borderId="1" xfId="0" applyNumberFormat="1" applyFont="1" applyBorder="1" applyAlignment="1">
      <alignment horizontal="right" vertical="center" shrinkToFit="1"/>
    </xf>
    <xf numFmtId="165" fontId="71" fillId="0" borderId="1" xfId="0" applyNumberFormat="1" applyFont="1" applyBorder="1" applyAlignment="1">
      <alignment horizontal="center" vertical="center" shrinkToFit="1"/>
    </xf>
    <xf numFmtId="164" fontId="67" fillId="0" borderId="1" xfId="0" applyNumberFormat="1" applyFont="1" applyBorder="1" applyAlignment="1">
      <alignment horizontal="right" vertical="center"/>
    </xf>
    <xf numFmtId="0" fontId="67" fillId="0" borderId="1" xfId="0" applyFont="1" applyBorder="1" applyAlignment="1">
      <alignment horizontal="center" vertical="center"/>
    </xf>
    <xf numFmtId="170" fontId="35" fillId="0" borderId="1" xfId="0" applyNumberFormat="1" applyFont="1" applyBorder="1" applyAlignment="1">
      <alignment horizontal="left" vertical="center" wrapText="1"/>
    </xf>
    <xf numFmtId="49" fontId="46" fillId="0" borderId="9" xfId="0" applyNumberFormat="1" applyFont="1" applyBorder="1" applyAlignment="1">
      <alignment horizontal="left" vertical="top" wrapText="1"/>
    </xf>
    <xf numFmtId="0" fontId="46" fillId="0" borderId="9" xfId="0" applyFont="1" applyBorder="1" applyAlignment="1">
      <alignment horizontal="left" vertical="top" wrapText="1"/>
    </xf>
    <xf numFmtId="49" fontId="46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horizontal="center" vertical="center"/>
    </xf>
    <xf numFmtId="0" fontId="69" fillId="0" borderId="13" xfId="0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center" vertical="center" shrinkToFit="1"/>
    </xf>
    <xf numFmtId="164" fontId="75" fillId="0" borderId="1" xfId="0" applyNumberFormat="1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vertical="center"/>
    </xf>
    <xf numFmtId="164" fontId="71" fillId="0" borderId="1" xfId="0" applyNumberFormat="1" applyFont="1" applyBorder="1" applyAlignment="1">
      <alignment horizontal="center" vertical="center"/>
    </xf>
    <xf numFmtId="164" fontId="67" fillId="0" borderId="1" xfId="0" applyNumberFormat="1" applyFont="1" applyBorder="1" applyAlignment="1">
      <alignment horizontal="center" vertical="center"/>
    </xf>
    <xf numFmtId="164" fontId="67" fillId="0" borderId="1" xfId="0" applyNumberFormat="1" applyFont="1" applyBorder="1" applyAlignment="1">
      <alignment horizontal="center" vertical="top"/>
    </xf>
    <xf numFmtId="4" fontId="46" fillId="0" borderId="1" xfId="0" applyNumberFormat="1" applyFont="1" applyBorder="1" applyAlignment="1">
      <alignment horizontal="left" vertical="top"/>
    </xf>
    <xf numFmtId="49" fontId="46" fillId="0" borderId="18" xfId="0" applyNumberFormat="1" applyFont="1" applyBorder="1" applyAlignment="1">
      <alignment horizontal="left" vertical="top" wrapText="1"/>
    </xf>
    <xf numFmtId="0" fontId="46" fillId="0" borderId="14" xfId="0" applyFont="1" applyBorder="1" applyAlignment="1">
      <alignment horizontal="left" vertical="top"/>
    </xf>
    <xf numFmtId="164" fontId="46" fillId="0" borderId="14" xfId="0" applyNumberFormat="1" applyFont="1" applyBorder="1" applyAlignment="1">
      <alignment horizontal="right" vertical="top"/>
    </xf>
    <xf numFmtId="164" fontId="46" fillId="0" borderId="14" xfId="0" applyNumberFormat="1" applyFont="1" applyBorder="1" applyAlignment="1">
      <alignment horizontal="left" vertical="top"/>
    </xf>
    <xf numFmtId="164" fontId="48" fillId="0" borderId="14" xfId="0" applyNumberFormat="1" applyFont="1" applyBorder="1" applyAlignment="1">
      <alignment horizontal="left" vertical="top"/>
    </xf>
    <xf numFmtId="165" fontId="46" fillId="0" borderId="3" xfId="0" applyNumberFormat="1" applyFont="1" applyBorder="1" applyAlignment="1">
      <alignment horizontal="center" vertical="center" wrapText="1"/>
    </xf>
    <xf numFmtId="165" fontId="46" fillId="0" borderId="15" xfId="0" applyNumberFormat="1" applyFont="1" applyBorder="1" applyAlignment="1">
      <alignment horizontal="left" vertical="top"/>
    </xf>
    <xf numFmtId="165" fontId="46" fillId="0" borderId="27" xfId="0" applyNumberFormat="1" applyFont="1" applyBorder="1" applyAlignment="1">
      <alignment horizontal="left" vertical="top"/>
    </xf>
    <xf numFmtId="49" fontId="26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left" vertical="center" wrapText="1"/>
    </xf>
    <xf numFmtId="165" fontId="26" fillId="0" borderId="1" xfId="0" applyNumberFormat="1" applyFont="1" applyBorder="1" applyAlignment="1">
      <alignment horizontal="center" vertical="center" shrinkToFit="1"/>
    </xf>
    <xf numFmtId="170" fontId="26" fillId="0" borderId="1" xfId="0" applyNumberFormat="1" applyFont="1" applyBorder="1" applyAlignment="1">
      <alignment horizontal="left" vertical="center" wrapText="1"/>
    </xf>
    <xf numFmtId="165" fontId="26" fillId="0" borderId="1" xfId="0" applyNumberFormat="1" applyFont="1" applyBorder="1" applyAlignment="1">
      <alignment horizontal="right" vertical="center" shrinkToFit="1"/>
    </xf>
    <xf numFmtId="164" fontId="33" fillId="0" borderId="1" xfId="0" applyNumberFormat="1" applyFont="1" applyBorder="1" applyAlignment="1">
      <alignment horizontal="right" vertical="center"/>
    </xf>
    <xf numFmtId="164" fontId="46" fillId="0" borderId="9" xfId="0" applyNumberFormat="1" applyFont="1" applyBorder="1" applyAlignment="1">
      <alignment horizontal="left" vertical="top" wrapText="1"/>
    </xf>
    <xf numFmtId="164" fontId="87" fillId="0" borderId="1" xfId="0" applyNumberFormat="1" applyFont="1" applyBorder="1" applyAlignment="1">
      <alignment horizontal="left" vertical="center"/>
    </xf>
    <xf numFmtId="164" fontId="87" fillId="0" borderId="1" xfId="0" applyNumberFormat="1" applyFont="1" applyBorder="1" applyAlignment="1">
      <alignment horizontal="left" vertical="center"/>
    </xf>
    <xf numFmtId="164" fontId="25" fillId="0" borderId="1" xfId="0" applyNumberFormat="1" applyFont="1" applyBorder="1" applyAlignment="1">
      <alignment horizontal="left" vertical="center"/>
    </xf>
    <xf numFmtId="164" fontId="33" fillId="0" borderId="1" xfId="0" applyNumberFormat="1" applyFont="1" applyBorder="1" applyAlignment="1">
      <alignment horizontal="left" vertical="center"/>
    </xf>
    <xf numFmtId="164" fontId="88" fillId="0" borderId="1" xfId="0" applyNumberFormat="1" applyFont="1" applyBorder="1" applyAlignment="1">
      <alignment horizontal="left" vertical="center" wrapText="1"/>
    </xf>
    <xf numFmtId="164" fontId="89" fillId="0" borderId="1" xfId="0" applyNumberFormat="1" applyFont="1" applyBorder="1" applyAlignment="1">
      <alignment horizontal="left" vertical="center"/>
    </xf>
    <xf numFmtId="164" fontId="87" fillId="0" borderId="13" xfId="0" applyNumberFormat="1" applyFont="1" applyBorder="1" applyAlignment="1">
      <alignment horizontal="left" vertical="center"/>
    </xf>
    <xf numFmtId="164" fontId="87" fillId="0" borderId="13" xfId="0" applyNumberFormat="1" applyFont="1" applyBorder="1" applyAlignment="1">
      <alignment horizontal="left" vertical="center"/>
    </xf>
    <xf numFmtId="164" fontId="39" fillId="0" borderId="1" xfId="0" applyNumberFormat="1" applyFont="1" applyBorder="1" applyAlignment="1">
      <alignment horizontal="right" vertical="top"/>
    </xf>
    <xf numFmtId="165" fontId="32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7" fillId="0" borderId="0" xfId="0" applyFont="1" applyAlignment="1">
      <alignment horizontal="left" vertical="top"/>
    </xf>
    <xf numFmtId="0" fontId="90" fillId="5" borderId="0" xfId="0" applyFont="1" applyFill="1"/>
    <xf numFmtId="0" fontId="46" fillId="5" borderId="0" xfId="0" applyFont="1" applyFill="1" applyAlignment="1">
      <alignment horizontal="left" vertical="top"/>
    </xf>
    <xf numFmtId="164" fontId="46" fillId="5" borderId="0" xfId="0" applyNumberFormat="1" applyFont="1" applyFill="1" applyAlignment="1">
      <alignment horizontal="right" vertical="top"/>
    </xf>
    <xf numFmtId="165" fontId="46" fillId="5" borderId="0" xfId="0" applyNumberFormat="1" applyFont="1" applyFill="1" applyAlignment="1">
      <alignment horizontal="left" vertical="top"/>
    </xf>
    <xf numFmtId="1" fontId="47" fillId="5" borderId="6" xfId="0" applyNumberFormat="1" applyFont="1" applyFill="1" applyBorder="1" applyAlignment="1">
      <alignment horizontal="center" vertical="center" shrinkToFit="1"/>
    </xf>
    <xf numFmtId="0" fontId="47" fillId="5" borderId="1" xfId="0" applyFont="1" applyFill="1" applyBorder="1" applyAlignment="1">
      <alignment horizontal="left" vertical="top" wrapText="1"/>
    </xf>
    <xf numFmtId="0" fontId="47" fillId="5" borderId="1" xfId="0" applyFont="1" applyFill="1" applyBorder="1" applyAlignment="1">
      <alignment horizontal="center" vertical="top" wrapText="1"/>
    </xf>
    <xf numFmtId="0" fontId="47" fillId="5" borderId="13" xfId="0" applyFont="1" applyFill="1" applyBorder="1" applyAlignment="1">
      <alignment horizontal="left" vertical="top" wrapText="1"/>
    </xf>
    <xf numFmtId="164" fontId="47" fillId="5" borderId="6" xfId="0" applyNumberFormat="1" applyFont="1" applyFill="1" applyBorder="1" applyAlignment="1">
      <alignment horizontal="right" vertical="center" shrinkToFit="1"/>
    </xf>
    <xf numFmtId="164" fontId="47" fillId="5" borderId="1" xfId="0" applyNumberFormat="1" applyFont="1" applyFill="1" applyBorder="1" applyAlignment="1">
      <alignment horizontal="left" vertical="top" wrapText="1"/>
    </xf>
    <xf numFmtId="164" fontId="47" fillId="5" borderId="1" xfId="0" applyNumberFormat="1" applyFont="1" applyFill="1" applyBorder="1" applyAlignment="1">
      <alignment horizontal="center" vertical="top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46" fillId="5" borderId="1" xfId="0" applyNumberFormat="1" applyFont="1" applyFill="1" applyBorder="1" applyAlignment="1">
      <alignment horizontal="left" vertical="top"/>
    </xf>
    <xf numFmtId="0" fontId="46" fillId="5" borderId="1" xfId="0" applyFont="1" applyFill="1" applyBorder="1" applyAlignment="1">
      <alignment horizontal="left" vertical="top"/>
    </xf>
    <xf numFmtId="0" fontId="48" fillId="5" borderId="1" xfId="0" applyFont="1" applyFill="1" applyBorder="1" applyAlignment="1">
      <alignment horizontal="left" vertical="top" wrapText="1"/>
    </xf>
    <xf numFmtId="0" fontId="46" fillId="5" borderId="1" xfId="0" applyFont="1" applyFill="1" applyBorder="1" applyAlignment="1">
      <alignment horizontal="left" vertical="top" wrapText="1"/>
    </xf>
    <xf numFmtId="4" fontId="47" fillId="5" borderId="1" xfId="0" applyNumberFormat="1" applyFont="1" applyFill="1" applyBorder="1" applyAlignment="1">
      <alignment horizontal="right" vertical="top" shrinkToFit="1"/>
    </xf>
    <xf numFmtId="164" fontId="15" fillId="5" borderId="1" xfId="0" applyNumberFormat="1" applyFont="1" applyFill="1" applyBorder="1" applyAlignment="1">
      <alignment horizontal="left" vertical="center" wrapText="1"/>
    </xf>
    <xf numFmtId="164" fontId="15" fillId="5" borderId="0" xfId="0" applyNumberFormat="1" applyFont="1" applyFill="1" applyAlignment="1">
      <alignment horizontal="left" vertical="center" wrapText="1"/>
    </xf>
    <xf numFmtId="0" fontId="48" fillId="5" borderId="7" xfId="0" applyFont="1" applyFill="1" applyBorder="1" applyAlignment="1">
      <alignment horizontal="left" vertical="top" wrapText="1"/>
    </xf>
    <xf numFmtId="0" fontId="48" fillId="5" borderId="9" xfId="0" applyFont="1" applyFill="1" applyBorder="1" applyAlignment="1">
      <alignment horizontal="left" vertical="top" wrapText="1"/>
    </xf>
    <xf numFmtId="164" fontId="47" fillId="5" borderId="1" xfId="0" applyNumberFormat="1" applyFont="1" applyFill="1" applyBorder="1" applyAlignment="1">
      <alignment horizontal="right" vertical="top" shrinkToFit="1"/>
    </xf>
    <xf numFmtId="165" fontId="48" fillId="5" borderId="0" xfId="0" applyNumberFormat="1" applyFont="1" applyFill="1" applyAlignment="1">
      <alignment horizontal="left" vertical="top"/>
    </xf>
    <xf numFmtId="0" fontId="67" fillId="5" borderId="6" xfId="0" applyFont="1" applyFill="1" applyBorder="1" applyAlignment="1">
      <alignment horizontal="center" vertical="top"/>
    </xf>
    <xf numFmtId="0" fontId="24" fillId="5" borderId="14" xfId="0" applyFont="1" applyFill="1" applyBorder="1" applyAlignment="1">
      <alignment vertical="center" wrapText="1"/>
    </xf>
    <xf numFmtId="49" fontId="26" fillId="5" borderId="1" xfId="0" applyNumberFormat="1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vertical="top" wrapText="1"/>
    </xf>
    <xf numFmtId="164" fontId="24" fillId="5" borderId="6" xfId="0" applyNumberFormat="1" applyFont="1" applyFill="1" applyBorder="1" applyAlignment="1">
      <alignment vertical="top"/>
    </xf>
    <xf numFmtId="165" fontId="71" fillId="5" borderId="6" xfId="0" applyNumberFormat="1" applyFont="1" applyFill="1" applyBorder="1" applyAlignment="1">
      <alignment horizontal="right" vertical="top" wrapText="1"/>
    </xf>
    <xf numFmtId="165" fontId="71" fillId="5" borderId="6" xfId="0" applyNumberFormat="1" applyFont="1" applyFill="1" applyBorder="1" applyAlignment="1">
      <alignment horizontal="right" vertical="top" shrinkToFit="1"/>
    </xf>
    <xf numFmtId="165" fontId="71" fillId="5" borderId="6" xfId="0" applyNumberFormat="1" applyFont="1" applyFill="1" applyBorder="1" applyAlignment="1">
      <alignment horizontal="center" vertical="top" shrinkToFit="1"/>
    </xf>
    <xf numFmtId="165" fontId="71" fillId="5" borderId="13" xfId="0" applyNumberFormat="1" applyFont="1" applyFill="1" applyBorder="1" applyAlignment="1">
      <alignment horizontal="right" vertical="top" shrinkToFit="1"/>
    </xf>
    <xf numFmtId="165" fontId="3" fillId="5" borderId="4" xfId="0" applyNumberFormat="1" applyFont="1" applyFill="1" applyBorder="1" applyAlignment="1">
      <alignment horizontal="left" vertical="top"/>
    </xf>
    <xf numFmtId="164" fontId="67" fillId="5" borderId="1" xfId="0" applyNumberFormat="1" applyFont="1" applyFill="1" applyBorder="1" applyAlignment="1">
      <alignment horizontal="right" vertical="top"/>
    </xf>
    <xf numFmtId="0" fontId="3" fillId="5" borderId="13" xfId="0" applyFont="1" applyFill="1" applyBorder="1" applyAlignment="1">
      <alignment horizontal="left" vertical="top" wrapText="1"/>
    </xf>
    <xf numFmtId="0" fontId="67" fillId="5" borderId="6" xfId="0" applyFont="1" applyFill="1" applyBorder="1" applyAlignment="1">
      <alignment horizontal="left" vertical="top"/>
    </xf>
    <xf numFmtId="49" fontId="46" fillId="5" borderId="1" xfId="0" applyNumberFormat="1" applyFont="1" applyFill="1" applyBorder="1" applyAlignment="1">
      <alignment horizontal="left" vertical="top" wrapText="1"/>
    </xf>
    <xf numFmtId="164" fontId="46" fillId="5" borderId="1" xfId="0" applyNumberFormat="1" applyFont="1" applyFill="1" applyBorder="1" applyAlignment="1">
      <alignment horizontal="left" vertical="top" wrapText="1"/>
    </xf>
    <xf numFmtId="164" fontId="15" fillId="5" borderId="7" xfId="0" applyNumberFormat="1" applyFont="1" applyFill="1" applyBorder="1" applyAlignment="1">
      <alignment horizontal="center" vertical="center"/>
    </xf>
    <xf numFmtId="164" fontId="15" fillId="5" borderId="0" xfId="0" applyNumberFormat="1" applyFont="1" applyFill="1" applyAlignment="1">
      <alignment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4" fontId="35" fillId="5" borderId="1" xfId="0" applyNumberFormat="1" applyFont="1" applyFill="1" applyBorder="1" applyAlignment="1">
      <alignment horizontal="right" vertical="top" shrinkToFit="1"/>
    </xf>
    <xf numFmtId="164" fontId="14" fillId="5" borderId="7" xfId="0" applyNumberFormat="1" applyFont="1" applyFill="1" applyBorder="1" applyAlignment="1">
      <alignment horizontal="center" vertical="center"/>
    </xf>
    <xf numFmtId="164" fontId="15" fillId="5" borderId="0" xfId="0" applyNumberFormat="1" applyFont="1" applyFill="1"/>
    <xf numFmtId="164" fontId="22" fillId="5" borderId="1" xfId="0" applyNumberFormat="1" applyFont="1" applyFill="1" applyBorder="1" applyAlignment="1">
      <alignment horizontal="center" vertical="center"/>
    </xf>
    <xf numFmtId="164" fontId="23" fillId="5" borderId="0" xfId="0" applyNumberFormat="1" applyFont="1" applyFill="1"/>
    <xf numFmtId="164" fontId="23" fillId="5" borderId="1" xfId="0" applyNumberFormat="1" applyFont="1" applyFill="1" applyBorder="1"/>
    <xf numFmtId="165" fontId="14" fillId="5" borderId="0" xfId="0" applyNumberFormat="1" applyFont="1" applyFill="1" applyAlignment="1">
      <alignment horizontal="center" vertical="center"/>
    </xf>
    <xf numFmtId="49" fontId="26" fillId="5" borderId="1" xfId="0" applyNumberFormat="1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vertical="top" wrapText="1"/>
    </xf>
    <xf numFmtId="165" fontId="71" fillId="5" borderId="15" xfId="0" applyNumberFormat="1" applyFont="1" applyFill="1" applyBorder="1" applyAlignment="1">
      <alignment horizontal="right" vertical="top" shrinkToFit="1"/>
    </xf>
    <xf numFmtId="164" fontId="67" fillId="5" borderId="13" xfId="0" applyNumberFormat="1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left" vertical="top" wrapText="1"/>
    </xf>
    <xf numFmtId="4" fontId="91" fillId="5" borderId="1" xfId="0" applyNumberFormat="1" applyFont="1" applyFill="1" applyBorder="1" applyAlignment="1">
      <alignment horizontal="right" vertical="top" shrinkToFit="1"/>
    </xf>
    <xf numFmtId="165" fontId="14" fillId="5" borderId="2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top"/>
    </xf>
    <xf numFmtId="0" fontId="24" fillId="5" borderId="1" xfId="0" applyFont="1" applyFill="1" applyBorder="1" applyAlignment="1">
      <alignment vertical="top" wrapText="1"/>
    </xf>
    <xf numFmtId="166" fontId="24" fillId="5" borderId="1" xfId="0" applyNumberFormat="1" applyFont="1" applyFill="1" applyBorder="1" applyAlignment="1">
      <alignment vertical="top"/>
    </xf>
    <xf numFmtId="165" fontId="71" fillId="5" borderId="1" xfId="0" applyNumberFormat="1" applyFont="1" applyFill="1" applyBorder="1" applyAlignment="1">
      <alignment horizontal="right" vertical="top" wrapText="1"/>
    </xf>
    <xf numFmtId="165" fontId="71" fillId="5" borderId="1" xfId="0" applyNumberFormat="1" applyFont="1" applyFill="1" applyBorder="1" applyAlignment="1">
      <alignment horizontal="right" vertical="top" shrinkToFit="1"/>
    </xf>
    <xf numFmtId="165" fontId="71" fillId="5" borderId="1" xfId="0" applyNumberFormat="1" applyFont="1" applyFill="1" applyBorder="1" applyAlignment="1">
      <alignment horizontal="center" vertical="top" shrinkToFit="1"/>
    </xf>
    <xf numFmtId="164" fontId="67" fillId="5" borderId="7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67" fillId="5" borderId="1" xfId="0" applyFont="1" applyFill="1" applyBorder="1" applyAlignment="1">
      <alignment horizontal="left" vertical="top"/>
    </xf>
    <xf numFmtId="164" fontId="15" fillId="5" borderId="1" xfId="0" applyNumberFormat="1" applyFont="1" applyFill="1" applyBorder="1" applyAlignment="1">
      <alignment vertical="center"/>
    </xf>
    <xf numFmtId="164" fontId="14" fillId="5" borderId="13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3" fontId="23" fillId="5" borderId="1" xfId="0" applyNumberFormat="1" applyFont="1" applyFill="1" applyBorder="1"/>
    <xf numFmtId="0" fontId="24" fillId="5" borderId="1" xfId="0" applyFont="1" applyFill="1" applyBorder="1" applyAlignment="1">
      <alignment vertical="center" wrapText="1"/>
    </xf>
    <xf numFmtId="165" fontId="71" fillId="5" borderId="1" xfId="0" applyNumberFormat="1" applyFont="1" applyFill="1" applyBorder="1" applyAlignment="1">
      <alignment horizontal="right" vertical="top" shrinkToFit="1"/>
    </xf>
    <xf numFmtId="164" fontId="46" fillId="5" borderId="13" xfId="0" applyNumberFormat="1" applyFont="1" applyFill="1" applyBorder="1" applyAlignment="1">
      <alignment horizontal="left" vertical="top"/>
    </xf>
    <xf numFmtId="49" fontId="23" fillId="5" borderId="1" xfId="0" applyNumberFormat="1" applyFont="1" applyFill="1" applyBorder="1" applyAlignment="1">
      <alignment vertical="top"/>
    </xf>
    <xf numFmtId="0" fontId="23" fillId="5" borderId="9" xfId="0" applyFont="1" applyFill="1" applyBorder="1" applyAlignment="1">
      <alignment vertical="top"/>
    </xf>
    <xf numFmtId="164" fontId="23" fillId="5" borderId="9" xfId="0" applyNumberFormat="1" applyFont="1" applyFill="1" applyBorder="1" applyAlignment="1">
      <alignment vertical="top"/>
    </xf>
    <xf numFmtId="164" fontId="46" fillId="5" borderId="1" xfId="0" applyNumberFormat="1" applyFont="1" applyFill="1" applyBorder="1" applyAlignment="1">
      <alignment horizontal="left" vertical="top"/>
    </xf>
    <xf numFmtId="0" fontId="67" fillId="5" borderId="1" xfId="0" applyFont="1" applyFill="1" applyBorder="1" applyAlignment="1">
      <alignment horizontal="center" vertical="top"/>
    </xf>
    <xf numFmtId="166" fontId="71" fillId="5" borderId="1" xfId="0" applyNumberFormat="1" applyFont="1" applyFill="1" applyBorder="1" applyAlignment="1">
      <alignment horizontal="right" vertical="top" shrinkToFit="1"/>
    </xf>
    <xf numFmtId="165" fontId="30" fillId="5" borderId="1" xfId="0" applyNumberFormat="1" applyFont="1" applyFill="1" applyBorder="1" applyAlignment="1">
      <alignment horizontal="center" vertical="top" shrinkToFit="1"/>
    </xf>
    <xf numFmtId="164" fontId="67" fillId="5" borderId="14" xfId="0" applyNumberFormat="1" applyFont="1" applyFill="1" applyBorder="1" applyAlignment="1">
      <alignment horizontal="right" vertical="top"/>
    </xf>
    <xf numFmtId="0" fontId="67" fillId="5" borderId="14" xfId="0" applyFont="1" applyFill="1" applyBorder="1" applyAlignment="1">
      <alignment horizontal="center" vertical="top"/>
    </xf>
    <xf numFmtId="165" fontId="48" fillId="5" borderId="7" xfId="0" applyNumberFormat="1" applyFont="1" applyFill="1" applyBorder="1" applyAlignment="1">
      <alignment horizontal="left" vertical="top"/>
    </xf>
    <xf numFmtId="165" fontId="48" fillId="5" borderId="1" xfId="0" applyNumberFormat="1" applyFont="1" applyFill="1" applyBorder="1" applyAlignment="1">
      <alignment horizontal="left" vertical="top"/>
    </xf>
    <xf numFmtId="165" fontId="48" fillId="5" borderId="7" xfId="0" applyNumberFormat="1" applyFont="1" applyFill="1" applyBorder="1" applyAlignment="1">
      <alignment horizontal="left" vertical="top"/>
    </xf>
    <xf numFmtId="0" fontId="67" fillId="5" borderId="1" xfId="0" applyFont="1" applyFill="1" applyBorder="1" applyAlignment="1">
      <alignment horizontal="left" vertical="top" wrapText="1"/>
    </xf>
    <xf numFmtId="0" fontId="69" fillId="5" borderId="1" xfId="0" applyFont="1" applyFill="1" applyBorder="1" applyAlignment="1">
      <alignment horizontal="center" vertical="top" wrapText="1"/>
    </xf>
    <xf numFmtId="0" fontId="67" fillId="5" borderId="1" xfId="0" applyFont="1" applyFill="1" applyBorder="1" applyAlignment="1">
      <alignment horizontal="left" vertical="top" wrapText="1"/>
    </xf>
    <xf numFmtId="166" fontId="30" fillId="5" borderId="1" xfId="0" applyNumberFormat="1" applyFont="1" applyFill="1" applyBorder="1" applyAlignment="1">
      <alignment horizontal="right" vertical="top" shrinkToFit="1"/>
    </xf>
    <xf numFmtId="165" fontId="30" fillId="5" borderId="1" xfId="0" applyNumberFormat="1" applyFont="1" applyFill="1" applyBorder="1" applyAlignment="1">
      <alignment horizontal="right" vertical="top" shrinkToFit="1"/>
    </xf>
    <xf numFmtId="164" fontId="69" fillId="5" borderId="1" xfId="0" applyNumberFormat="1" applyFont="1" applyFill="1" applyBorder="1" applyAlignment="1">
      <alignment horizontal="right" vertical="top"/>
    </xf>
    <xf numFmtId="0" fontId="69" fillId="0" borderId="0" xfId="0" applyFont="1" applyAlignment="1">
      <alignment horizontal="center" vertical="top" wrapText="1"/>
    </xf>
    <xf numFmtId="165" fontId="30" fillId="0" borderId="0" xfId="0" applyNumberFormat="1" applyFont="1" applyAlignment="1">
      <alignment horizontal="center" vertical="top" shrinkToFit="1"/>
    </xf>
    <xf numFmtId="164" fontId="69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164" fontId="24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46" fillId="0" borderId="0" xfId="0" applyNumberFormat="1" applyFont="1" applyAlignment="1">
      <alignment horizontal="left" vertical="top"/>
    </xf>
    <xf numFmtId="164" fontId="92" fillId="0" borderId="0" xfId="0" applyNumberFormat="1" applyFont="1" applyAlignment="1">
      <alignment horizontal="center"/>
    </xf>
    <xf numFmtId="0" fontId="92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8" fillId="0" borderId="0" xfId="0" applyFont="1" applyAlignment="1"/>
    <xf numFmtId="0" fontId="8" fillId="0" borderId="12" xfId="0" applyFont="1" applyBorder="1" applyAlignment="1"/>
    <xf numFmtId="164" fontId="8" fillId="0" borderId="12" xfId="0" applyNumberFormat="1" applyFont="1" applyBorder="1" applyAlignment="1"/>
    <xf numFmtId="165" fontId="8" fillId="0" borderId="12" xfId="0" applyNumberFormat="1" applyFont="1" applyBorder="1" applyAlignment="1"/>
    <xf numFmtId="0" fontId="51" fillId="0" borderId="7" xfId="0" applyFont="1" applyBorder="1" applyAlignment="1">
      <alignment horizontal="left" vertical="top"/>
    </xf>
    <xf numFmtId="0" fontId="51" fillId="0" borderId="8" xfId="0" applyFont="1" applyBorder="1" applyAlignment="1">
      <alignment horizontal="left" vertical="top"/>
    </xf>
    <xf numFmtId="0" fontId="51" fillId="0" borderId="8" xfId="0" applyFont="1" applyBorder="1" applyAlignment="1">
      <alignment vertical="center" wrapText="1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0" xfId="0" applyFont="1" applyAlignment="1">
      <alignment vertical="top"/>
    </xf>
    <xf numFmtId="0" fontId="51" fillId="0" borderId="10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4" fontId="51" fillId="0" borderId="4" xfId="0" applyNumberFormat="1" applyFont="1" applyBorder="1" applyAlignment="1">
      <alignment horizontal="center" vertical="center" wrapText="1"/>
    </xf>
    <xf numFmtId="164" fontId="51" fillId="0" borderId="4" xfId="0" applyNumberFormat="1" applyFont="1" applyBorder="1" applyAlignment="1">
      <alignment horizontal="center" vertical="center"/>
    </xf>
    <xf numFmtId="165" fontId="93" fillId="0" borderId="5" xfId="0" applyNumberFormat="1" applyFont="1" applyBorder="1" applyAlignment="1">
      <alignment horizontal="center" vertical="top"/>
    </xf>
    <xf numFmtId="0" fontId="51" fillId="0" borderId="1" xfId="0" applyFont="1" applyBorder="1" applyAlignment="1">
      <alignment vertical="center"/>
    </xf>
    <xf numFmtId="0" fontId="51" fillId="0" borderId="1" xfId="0" applyFont="1" applyBorder="1" applyAlignment="1">
      <alignment vertical="top"/>
    </xf>
    <xf numFmtId="164" fontId="51" fillId="0" borderId="12" xfId="0" applyNumberFormat="1" applyFont="1" applyBorder="1" applyAlignment="1">
      <alignment horizontal="center" vertical="top"/>
    </xf>
    <xf numFmtId="165" fontId="51" fillId="0" borderId="18" xfId="0" applyNumberFormat="1" applyFont="1" applyBorder="1" applyAlignment="1">
      <alignment horizontal="center" vertical="top"/>
    </xf>
    <xf numFmtId="1" fontId="52" fillId="0" borderId="1" xfId="0" applyNumberFormat="1" applyFont="1" applyBorder="1" applyAlignment="1">
      <alignment horizontal="center" vertical="center" shrinkToFit="1"/>
    </xf>
    <xf numFmtId="0" fontId="95" fillId="0" borderId="1" xfId="0" applyFont="1" applyBorder="1" applyAlignment="1">
      <alignment horizontal="left" vertical="top" wrapText="1"/>
    </xf>
    <xf numFmtId="0" fontId="95" fillId="0" borderId="1" xfId="0" applyFont="1" applyBorder="1" applyAlignment="1">
      <alignment horizontal="center" vertical="top" wrapText="1"/>
    </xf>
    <xf numFmtId="0" fontId="52" fillId="0" borderId="24" xfId="0" applyFont="1" applyBorder="1" applyAlignment="1">
      <alignment horizontal="left" vertical="top" wrapText="1"/>
    </xf>
    <xf numFmtId="1" fontId="52" fillId="0" borderId="13" xfId="0" applyNumberFormat="1" applyFont="1" applyBorder="1" applyAlignment="1">
      <alignment horizontal="center" vertical="center" shrinkToFit="1"/>
    </xf>
    <xf numFmtId="164" fontId="52" fillId="0" borderId="13" xfId="0" applyNumberFormat="1" applyFont="1" applyBorder="1" applyAlignment="1">
      <alignment horizontal="right" vertical="center" shrinkToFit="1"/>
    </xf>
    <xf numFmtId="164" fontId="95" fillId="0" borderId="14" xfId="0" applyNumberFormat="1" applyFont="1" applyBorder="1" applyAlignment="1">
      <alignment horizontal="left" vertical="top" wrapText="1"/>
    </xf>
    <xf numFmtId="164" fontId="95" fillId="0" borderId="14" xfId="0" applyNumberFormat="1" applyFont="1" applyBorder="1" applyAlignment="1">
      <alignment horizontal="center" vertical="top" wrapText="1"/>
    </xf>
    <xf numFmtId="165" fontId="51" fillId="0" borderId="0" xfId="0" applyNumberFormat="1" applyFont="1" applyAlignment="1">
      <alignment horizontal="left" vertical="top"/>
    </xf>
    <xf numFmtId="165" fontId="94" fillId="0" borderId="18" xfId="0" applyNumberFormat="1" applyFont="1" applyBorder="1" applyAlignment="1">
      <alignment horizontal="center" wrapText="1"/>
    </xf>
    <xf numFmtId="0" fontId="5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left" vertical="center" shrinkToFit="1"/>
    </xf>
    <xf numFmtId="164" fontId="18" fillId="0" borderId="6" xfId="0" applyNumberFormat="1" applyFont="1" applyBorder="1" applyAlignment="1">
      <alignment horizontal="left" vertical="center" wrapText="1"/>
    </xf>
    <xf numFmtId="164" fontId="51" fillId="0" borderId="0" xfId="0" applyNumberFormat="1" applyFont="1" applyAlignment="1">
      <alignment horizontal="left" vertical="center" wrapText="1"/>
    </xf>
    <xf numFmtId="0" fontId="52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left" vertical="top" wrapText="1"/>
    </xf>
    <xf numFmtId="164" fontId="39" fillId="0" borderId="1" xfId="0" applyNumberFormat="1" applyFont="1" applyBorder="1" applyAlignment="1">
      <alignment horizontal="right" vertical="top" shrinkToFit="1"/>
    </xf>
    <xf numFmtId="164" fontId="18" fillId="0" borderId="1" xfId="0" applyNumberFormat="1" applyFont="1" applyBorder="1" applyAlignment="1">
      <alignment horizontal="left" vertical="center" wrapText="1"/>
    </xf>
    <xf numFmtId="165" fontId="39" fillId="0" borderId="0" xfId="0" applyNumberFormat="1" applyFont="1" applyAlignment="1">
      <alignment horizontal="left" vertical="top"/>
    </xf>
    <xf numFmtId="49" fontId="96" fillId="0" borderId="18" xfId="0" applyNumberFormat="1" applyFont="1" applyBorder="1" applyAlignment="1">
      <alignment horizontal="center"/>
    </xf>
    <xf numFmtId="0" fontId="96" fillId="0" borderId="18" xfId="0" applyFont="1" applyBorder="1" applyAlignment="1">
      <alignment wrapText="1"/>
    </xf>
    <xf numFmtId="170" fontId="96" fillId="0" borderId="18" xfId="0" applyNumberFormat="1" applyFont="1" applyBorder="1" applyAlignment="1">
      <alignment wrapText="1"/>
    </xf>
    <xf numFmtId="165" fontId="96" fillId="0" borderId="18" xfId="0" applyNumberFormat="1" applyFont="1" applyBorder="1" applyAlignment="1">
      <alignment horizontal="right" wrapText="1"/>
    </xf>
    <xf numFmtId="165" fontId="96" fillId="0" borderId="18" xfId="0" applyNumberFormat="1" applyFont="1" applyBorder="1" applyAlignment="1">
      <alignment horizontal="right"/>
    </xf>
    <xf numFmtId="165" fontId="96" fillId="0" borderId="18" xfId="0" applyNumberFormat="1" applyFont="1" applyBorder="1" applyAlignment="1">
      <alignment horizontal="center"/>
    </xf>
    <xf numFmtId="164" fontId="96" fillId="0" borderId="18" xfId="0" applyNumberFormat="1" applyFont="1" applyBorder="1" applyAlignment="1">
      <alignment horizontal="right"/>
    </xf>
    <xf numFmtId="49" fontId="35" fillId="0" borderId="4" xfId="0" applyNumberFormat="1" applyFont="1" applyBorder="1" applyAlignment="1">
      <alignment horizontal="center" vertical="center" wrapText="1"/>
    </xf>
    <xf numFmtId="0" fontId="97" fillId="0" borderId="1" xfId="0" applyFont="1" applyBorder="1" applyAlignment="1">
      <alignment horizontal="left" vertical="center" wrapText="1"/>
    </xf>
    <xf numFmtId="170" fontId="46" fillId="5" borderId="1" xfId="0" applyNumberFormat="1" applyFont="1" applyFill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52" fillId="0" borderId="0" xfId="0" applyNumberFormat="1" applyFont="1" applyAlignment="1">
      <alignment horizontal="center" vertical="center"/>
    </xf>
    <xf numFmtId="49" fontId="51" fillId="0" borderId="1" xfId="0" applyNumberFormat="1" applyFont="1" applyBorder="1" applyAlignment="1">
      <alignment horizontal="left" vertical="top" wrapText="1"/>
    </xf>
    <xf numFmtId="164" fontId="33" fillId="0" borderId="1" xfId="0" applyNumberFormat="1" applyFont="1" applyBorder="1" applyAlignment="1">
      <alignment horizontal="right" vertical="top" shrinkToFit="1"/>
    </xf>
    <xf numFmtId="164" fontId="49" fillId="0" borderId="1" xfId="0" applyNumberFormat="1" applyFont="1" applyBorder="1" applyAlignment="1">
      <alignment horizontal="center" vertical="center"/>
    </xf>
    <xf numFmtId="164" fontId="98" fillId="0" borderId="1" xfId="0" applyNumberFormat="1" applyFont="1" applyBorder="1" applyAlignment="1">
      <alignment horizontal="center" vertical="center"/>
    </xf>
    <xf numFmtId="164" fontId="98" fillId="0" borderId="1" xfId="0" applyNumberFormat="1" applyFont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5" fontId="39" fillId="0" borderId="2" xfId="0" applyNumberFormat="1" applyFont="1" applyBorder="1" applyAlignment="1">
      <alignment horizontal="center" vertical="center"/>
    </xf>
    <xf numFmtId="164" fontId="99" fillId="0" borderId="13" xfId="0" applyNumberFormat="1" applyFont="1" applyBorder="1" applyAlignment="1">
      <alignment horizontal="center" vertical="center"/>
    </xf>
    <xf numFmtId="49" fontId="51" fillId="0" borderId="15" xfId="0" applyNumberFormat="1" applyFont="1" applyBorder="1" applyAlignment="1">
      <alignment horizontal="left" vertical="top"/>
    </xf>
    <xf numFmtId="0" fontId="51" fillId="0" borderId="15" xfId="0" applyFont="1" applyBorder="1" applyAlignment="1">
      <alignment horizontal="left" vertical="top" wrapText="1"/>
    </xf>
    <xf numFmtId="164" fontId="33" fillId="0" borderId="15" xfId="0" applyNumberFormat="1" applyFont="1" applyBorder="1" applyAlignment="1">
      <alignment horizontal="right" vertical="top"/>
    </xf>
    <xf numFmtId="164" fontId="96" fillId="0" borderId="18" xfId="0" applyNumberFormat="1" applyFont="1" applyBorder="1" applyAlignment="1">
      <alignment horizontal="center"/>
    </xf>
    <xf numFmtId="164" fontId="52" fillId="0" borderId="13" xfId="0" applyNumberFormat="1" applyFont="1" applyBorder="1" applyAlignment="1">
      <alignment horizontal="center" vertical="center"/>
    </xf>
    <xf numFmtId="0" fontId="96" fillId="0" borderId="18" xfId="0" applyFont="1" applyBorder="1" applyAlignment="1">
      <alignment horizontal="center"/>
    </xf>
    <xf numFmtId="167" fontId="96" fillId="0" borderId="18" xfId="0" applyNumberFormat="1" applyFont="1" applyBorder="1" applyAlignment="1">
      <alignment horizontal="center"/>
    </xf>
    <xf numFmtId="167" fontId="46" fillId="5" borderId="1" xfId="0" applyNumberFormat="1" applyFont="1" applyFill="1" applyBorder="1" applyAlignment="1">
      <alignment horizontal="left" vertical="top" wrapText="1"/>
    </xf>
    <xf numFmtId="0" fontId="8" fillId="0" borderId="14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100" fillId="0" borderId="18" xfId="0" applyFont="1" applyBorder="1" applyAlignment="1">
      <alignment horizontal="center" wrapText="1"/>
    </xf>
    <xf numFmtId="0" fontId="8" fillId="0" borderId="18" xfId="0" applyFont="1" applyBorder="1"/>
    <xf numFmtId="164" fontId="100" fillId="0" borderId="18" xfId="0" applyNumberFormat="1" applyFont="1" applyBorder="1" applyAlignment="1">
      <alignment horizontal="right"/>
    </xf>
    <xf numFmtId="2" fontId="100" fillId="0" borderId="18" xfId="0" applyNumberFormat="1" applyFont="1" applyBorder="1" applyAlignment="1">
      <alignment horizontal="right"/>
    </xf>
    <xf numFmtId="164" fontId="52" fillId="0" borderId="1" xfId="0" applyNumberFormat="1" applyFont="1" applyBorder="1" applyAlignment="1">
      <alignment horizontal="right" vertical="center" shrinkToFit="1"/>
    </xf>
    <xf numFmtId="4" fontId="101" fillId="0" borderId="1" xfId="0" applyNumberFormat="1" applyFont="1" applyBorder="1" applyAlignment="1">
      <alignment horizontal="left" vertical="top"/>
    </xf>
    <xf numFmtId="4" fontId="51" fillId="0" borderId="13" xfId="0" applyNumberFormat="1" applyFont="1" applyBorder="1" applyAlignment="1">
      <alignment horizontal="left" vertical="top"/>
    </xf>
    <xf numFmtId="164" fontId="101" fillId="0" borderId="14" xfId="0" applyNumberFormat="1" applyFont="1" applyBorder="1" applyAlignment="1">
      <alignment horizontal="left" vertical="top"/>
    </xf>
    <xf numFmtId="164" fontId="95" fillId="0" borderId="14" xfId="0" applyNumberFormat="1" applyFont="1" applyBorder="1" applyAlignment="1">
      <alignment horizontal="left" vertical="top"/>
    </xf>
    <xf numFmtId="164" fontId="102" fillId="0" borderId="14" xfId="0" applyNumberFormat="1" applyFont="1" applyBorder="1" applyAlignment="1">
      <alignment horizontal="left" vertical="top"/>
    </xf>
    <xf numFmtId="165" fontId="95" fillId="0" borderId="0" xfId="0" applyNumberFormat="1" applyFont="1" applyAlignment="1">
      <alignment horizontal="left" vertical="top"/>
    </xf>
    <xf numFmtId="49" fontId="51" fillId="0" borderId="1" xfId="0" applyNumberFormat="1" applyFont="1" applyBorder="1" applyAlignment="1">
      <alignment horizontal="left" vertical="top"/>
    </xf>
    <xf numFmtId="0" fontId="96" fillId="0" borderId="18" xfId="0" applyFont="1" applyBorder="1" applyAlignment="1">
      <alignment horizontal="right" wrapText="1"/>
    </xf>
    <xf numFmtId="49" fontId="35" fillId="0" borderId="1" xfId="0" applyNumberFormat="1" applyFont="1" applyBorder="1" applyAlignment="1">
      <alignment horizontal="center" vertical="center" wrapText="1"/>
    </xf>
    <xf numFmtId="0" fontId="96" fillId="0" borderId="18" xfId="0" applyFont="1" applyBorder="1" applyAlignment="1">
      <alignment horizontal="center"/>
    </xf>
    <xf numFmtId="0" fontId="96" fillId="0" borderId="18" xfId="0" applyFont="1" applyBorder="1" applyAlignment="1">
      <alignment wrapText="1"/>
    </xf>
    <xf numFmtId="164" fontId="96" fillId="0" borderId="18" xfId="0" applyNumberFormat="1" applyFont="1" applyBorder="1" applyAlignment="1">
      <alignment horizontal="right"/>
    </xf>
    <xf numFmtId="0" fontId="103" fillId="0" borderId="1" xfId="0" applyFont="1" applyBorder="1" applyAlignment="1">
      <alignment horizontal="center"/>
    </xf>
    <xf numFmtId="0" fontId="103" fillId="0" borderId="18" xfId="0" applyFont="1" applyBorder="1" applyAlignment="1">
      <alignment wrapText="1"/>
    </xf>
    <xf numFmtId="4" fontId="101" fillId="0" borderId="1" xfId="0" applyNumberFormat="1" applyFont="1" applyBorder="1" applyAlignment="1">
      <alignment horizontal="left" vertical="top"/>
    </xf>
    <xf numFmtId="164" fontId="101" fillId="0" borderId="14" xfId="0" applyNumberFormat="1" applyFont="1" applyBorder="1" applyAlignment="1">
      <alignment horizontal="center" vertical="top"/>
    </xf>
    <xf numFmtId="164" fontId="95" fillId="0" borderId="1" xfId="0" applyNumberFormat="1" applyFont="1" applyBorder="1" applyAlignment="1">
      <alignment horizontal="right" vertical="center" shrinkToFit="1"/>
    </xf>
    <xf numFmtId="4" fontId="100" fillId="0" borderId="18" xfId="0" applyNumberFormat="1" applyFont="1" applyBorder="1" applyAlignment="1">
      <alignment horizontal="right"/>
    </xf>
    <xf numFmtId="0" fontId="10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165" fontId="31" fillId="0" borderId="0" xfId="0" applyNumberFormat="1" applyFont="1" applyAlignment="1">
      <alignment vertical="top"/>
    </xf>
    <xf numFmtId="0" fontId="106" fillId="0" borderId="0" xfId="0" applyFont="1" applyAlignment="1">
      <alignment vertical="top"/>
    </xf>
    <xf numFmtId="165" fontId="106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0" fontId="106" fillId="0" borderId="18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106" fillId="0" borderId="34" xfId="0" applyFont="1" applyBorder="1" applyAlignment="1">
      <alignment horizontal="center" vertical="top" wrapText="1"/>
    </xf>
    <xf numFmtId="0" fontId="106" fillId="0" borderId="12" xfId="0" applyFont="1" applyBorder="1" applyAlignment="1">
      <alignment horizontal="center" vertical="top" wrapText="1"/>
    </xf>
    <xf numFmtId="0" fontId="106" fillId="0" borderId="14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165" fontId="3" fillId="0" borderId="24" xfId="0" applyNumberFormat="1" applyFont="1" applyBorder="1" applyAlignment="1">
      <alignment horizontal="center" vertical="top"/>
    </xf>
    <xf numFmtId="166" fontId="3" fillId="0" borderId="24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169" fontId="23" fillId="0" borderId="13" xfId="0" applyNumberFormat="1" applyFont="1" applyBorder="1" applyAlignment="1">
      <alignment vertical="top"/>
    </xf>
    <xf numFmtId="2" fontId="23" fillId="0" borderId="13" xfId="0" applyNumberFormat="1" applyFont="1" applyBorder="1" applyAlignment="1">
      <alignment vertical="top"/>
    </xf>
    <xf numFmtId="4" fontId="23" fillId="0" borderId="1" xfId="0" applyNumberFormat="1" applyFont="1" applyBorder="1" applyAlignment="1">
      <alignment vertical="top"/>
    </xf>
    <xf numFmtId="4" fontId="23" fillId="0" borderId="1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10" fontId="3" fillId="0" borderId="24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right" vertical="top"/>
    </xf>
    <xf numFmtId="164" fontId="3" fillId="0" borderId="24" xfId="0" applyNumberFormat="1" applyFont="1" applyBorder="1" applyAlignment="1">
      <alignment vertical="top"/>
    </xf>
    <xf numFmtId="165" fontId="3" fillId="0" borderId="24" xfId="0" applyNumberFormat="1" applyFont="1" applyBorder="1" applyAlignment="1">
      <alignment vertical="top"/>
    </xf>
    <xf numFmtId="166" fontId="3" fillId="0" borderId="24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4" xfId="0" applyFont="1" applyBorder="1" applyAlignment="1">
      <alignment vertical="top" wrapText="1"/>
    </xf>
    <xf numFmtId="0" fontId="3" fillId="0" borderId="24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167" fontId="3" fillId="0" borderId="24" xfId="0" applyNumberFormat="1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164" fontId="3" fillId="0" borderId="24" xfId="0" applyNumberFormat="1" applyFont="1" applyBorder="1" applyAlignment="1">
      <alignment horizontal="right" vertical="top"/>
    </xf>
    <xf numFmtId="167" fontId="3" fillId="0" borderId="24" xfId="0" applyNumberFormat="1" applyFont="1" applyBorder="1" applyAlignment="1">
      <alignment horizontal="right" vertical="top"/>
    </xf>
    <xf numFmtId="165" fontId="3" fillId="0" borderId="24" xfId="0" applyNumberFormat="1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64" fontId="3" fillId="0" borderId="24" xfId="0" applyNumberFormat="1" applyFont="1" applyBorder="1" applyAlignment="1">
      <alignment horizontal="center" vertical="top"/>
    </xf>
    <xf numFmtId="167" fontId="3" fillId="0" borderId="24" xfId="0" applyNumberFormat="1" applyFont="1" applyBorder="1" applyAlignment="1">
      <alignment horizontal="center" vertical="top"/>
    </xf>
    <xf numFmtId="165" fontId="3" fillId="0" borderId="24" xfId="0" applyNumberFormat="1" applyFont="1" applyBorder="1" applyAlignment="1">
      <alignment horizontal="center" vertical="top"/>
    </xf>
    <xf numFmtId="39" fontId="3" fillId="0" borderId="24" xfId="0" applyNumberFormat="1" applyFont="1" applyBorder="1" applyAlignment="1">
      <alignment vertical="top"/>
    </xf>
    <xf numFmtId="0" fontId="23" fillId="0" borderId="2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108" fillId="0" borderId="13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4" fontId="23" fillId="0" borderId="6" xfId="0" applyNumberFormat="1" applyFont="1" applyBorder="1" applyAlignment="1">
      <alignment horizontal="right" vertical="top"/>
    </xf>
    <xf numFmtId="4" fontId="23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9" fillId="0" borderId="13" xfId="0" applyFont="1" applyBorder="1" applyAlignment="1">
      <alignment horizontal="left" vertical="top"/>
    </xf>
    <xf numFmtId="0" fontId="3" fillId="0" borderId="24" xfId="0" applyFont="1" applyBorder="1" applyAlignment="1">
      <alignment horizontal="right" vertical="top"/>
    </xf>
    <xf numFmtId="0" fontId="3" fillId="0" borderId="14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4" fontId="23" fillId="0" borderId="1" xfId="0" applyNumberFormat="1" applyFont="1" applyBorder="1" applyAlignment="1">
      <alignment vertical="top"/>
    </xf>
    <xf numFmtId="2" fontId="3" fillId="0" borderId="24" xfId="0" applyNumberFormat="1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4" fontId="2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0" xfId="0" applyFont="1" applyAlignment="1">
      <alignment vertical="top" wrapText="1"/>
    </xf>
    <xf numFmtId="164" fontId="3" fillId="0" borderId="13" xfId="0" applyNumberFormat="1" applyFont="1" applyBorder="1" applyAlignment="1">
      <alignment vertical="top"/>
    </xf>
    <xf numFmtId="2" fontId="3" fillId="0" borderId="13" xfId="0" applyNumberFormat="1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90" fillId="0" borderId="1" xfId="0" applyFont="1" applyBorder="1"/>
    <xf numFmtId="4" fontId="90" fillId="0" borderId="0" xfId="0" applyNumberFormat="1" applyFont="1"/>
    <xf numFmtId="0" fontId="3" fillId="0" borderId="38" xfId="0" applyFont="1" applyBorder="1" applyAlignment="1">
      <alignment vertical="top"/>
    </xf>
    <xf numFmtId="0" fontId="3" fillId="0" borderId="37" xfId="0" applyFont="1" applyBorder="1" applyAlignment="1">
      <alignment horizontal="center" vertical="top"/>
    </xf>
    <xf numFmtId="0" fontId="90" fillId="0" borderId="1" xfId="0" applyFont="1" applyBorder="1" applyAlignment="1">
      <alignment horizontal="center"/>
    </xf>
    <xf numFmtId="169" fontId="90" fillId="0" borderId="1" xfId="0" applyNumberFormat="1" applyFont="1" applyBorder="1"/>
    <xf numFmtId="2" fontId="90" fillId="0" borderId="1" xfId="0" applyNumberFormat="1" applyFont="1" applyBorder="1"/>
    <xf numFmtId="4" fontId="90" fillId="0" borderId="1" xfId="0" applyNumberFormat="1" applyFont="1" applyBorder="1"/>
    <xf numFmtId="4" fontId="110" fillId="0" borderId="1" xfId="0" applyNumberFormat="1" applyFont="1" applyBorder="1"/>
    <xf numFmtId="0" fontId="54" fillId="0" borderId="0" xfId="0" applyFont="1" applyAlignment="1">
      <alignment horizontal="left" vertical="top" wrapText="1"/>
    </xf>
    <xf numFmtId="0" fontId="39" fillId="0" borderId="0" xfId="0" applyFont="1" applyAlignment="1">
      <alignment vertical="center" wrapText="1"/>
    </xf>
    <xf numFmtId="165" fontId="39" fillId="0" borderId="0" xfId="0" applyNumberFormat="1" applyFont="1" applyAlignment="1">
      <alignment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/>
    <xf numFmtId="0" fontId="54" fillId="0" borderId="1" xfId="0" applyFont="1" applyBorder="1" applyAlignment="1">
      <alignment horizontal="left" vertical="top" wrapText="1"/>
    </xf>
    <xf numFmtId="0" fontId="39" fillId="0" borderId="6" xfId="0" applyFont="1" applyBorder="1" applyAlignment="1">
      <alignment vertical="center" wrapText="1"/>
    </xf>
    <xf numFmtId="165" fontId="39" fillId="0" borderId="6" xfId="0" applyNumberFormat="1" applyFont="1" applyBorder="1" applyAlignment="1">
      <alignment vertical="center" wrapText="1"/>
    </xf>
    <xf numFmtId="164" fontId="33" fillId="0" borderId="1" xfId="0" applyNumberFormat="1" applyFont="1" applyBorder="1" applyAlignment="1">
      <alignment vertical="top" wrapText="1"/>
    </xf>
    <xf numFmtId="164" fontId="33" fillId="0" borderId="1" xfId="0" applyNumberFormat="1" applyFont="1" applyBorder="1" applyAlignment="1">
      <alignment horizontal="center" vertical="top"/>
    </xf>
    <xf numFmtId="166" fontId="54" fillId="0" borderId="1" xfId="0" applyNumberFormat="1" applyFont="1" applyBorder="1" applyAlignment="1">
      <alignment horizontal="left" vertical="top" wrapText="1"/>
    </xf>
    <xf numFmtId="166" fontId="33" fillId="0" borderId="1" xfId="0" applyNumberFormat="1" applyFont="1" applyBorder="1" applyAlignment="1">
      <alignment horizontal="left" vertical="top" wrapText="1"/>
    </xf>
    <xf numFmtId="164" fontId="33" fillId="0" borderId="1" xfId="0" applyNumberFormat="1" applyFont="1" applyBorder="1" applyAlignment="1">
      <alignment vertical="top" wrapText="1"/>
    </xf>
    <xf numFmtId="0" fontId="54" fillId="0" borderId="1" xfId="0" applyFont="1" applyBorder="1" applyAlignment="1">
      <alignment horizontal="left" vertical="top" wrapText="1"/>
    </xf>
    <xf numFmtId="166" fontId="54" fillId="0" borderId="0" xfId="0" applyNumberFormat="1" applyFont="1"/>
    <xf numFmtId="167" fontId="33" fillId="0" borderId="1" xfId="0" applyNumberFormat="1" applyFont="1" applyBorder="1" applyAlignment="1">
      <alignment vertical="top" wrapText="1"/>
    </xf>
    <xf numFmtId="167" fontId="67" fillId="0" borderId="1" xfId="0" applyNumberFormat="1" applyFont="1" applyBorder="1" applyAlignment="1">
      <alignment horizontal="left" vertical="top" wrapText="1"/>
    </xf>
    <xf numFmtId="166" fontId="54" fillId="0" borderId="1" xfId="0" applyNumberFormat="1" applyFont="1" applyBorder="1" applyAlignment="1">
      <alignment horizontal="right" vertical="top" wrapText="1"/>
    </xf>
    <xf numFmtId="2" fontId="54" fillId="0" borderId="1" xfId="0" applyNumberFormat="1" applyFont="1" applyBorder="1" applyAlignment="1">
      <alignment horizontal="right" vertical="top" wrapText="1"/>
    </xf>
    <xf numFmtId="0" fontId="112" fillId="0" borderId="0" xfId="0" applyFont="1" applyAlignment="1"/>
    <xf numFmtId="0" fontId="112" fillId="0" borderId="0" xfId="0" applyFont="1" applyAlignment="1">
      <alignment horizontal="left"/>
    </xf>
    <xf numFmtId="0" fontId="54" fillId="0" borderId="0" xfId="0" applyFont="1" applyAlignment="1">
      <alignment horizontal="left" vertical="top"/>
    </xf>
    <xf numFmtId="166" fontId="54" fillId="0" borderId="0" xfId="0" applyNumberFormat="1" applyFont="1" applyAlignment="1">
      <alignment horizontal="left" vertical="top"/>
    </xf>
    <xf numFmtId="164" fontId="33" fillId="0" borderId="0" xfId="0" applyNumberFormat="1" applyFont="1" applyAlignment="1">
      <alignment vertical="top" wrapText="1"/>
    </xf>
    <xf numFmtId="167" fontId="67" fillId="0" borderId="0" xfId="0" applyNumberFormat="1" applyFont="1" applyAlignment="1">
      <alignment horizontal="left" vertical="top" wrapText="1"/>
    </xf>
    <xf numFmtId="166" fontId="54" fillId="0" borderId="0" xfId="0" applyNumberFormat="1" applyFont="1" applyAlignment="1">
      <alignment horizontal="right" vertical="top" wrapText="1"/>
    </xf>
    <xf numFmtId="2" fontId="54" fillId="0" borderId="0" xfId="0" applyNumberFormat="1" applyFont="1" applyAlignment="1">
      <alignment horizontal="right" vertical="top" wrapText="1"/>
    </xf>
    <xf numFmtId="0" fontId="111" fillId="0" borderId="0" xfId="0" applyFont="1" applyAlignment="1">
      <alignment horizontal="left" vertical="top" wrapText="1"/>
    </xf>
    <xf numFmtId="0" fontId="33" fillId="0" borderId="1" xfId="0" applyFont="1" applyBorder="1" applyAlignment="1">
      <alignment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64" fontId="54" fillId="0" borderId="1" xfId="0" applyNumberFormat="1" applyFont="1" applyBorder="1" applyAlignment="1">
      <alignment horizontal="left" vertical="top" wrapText="1"/>
    </xf>
    <xf numFmtId="165" fontId="33" fillId="0" borderId="1" xfId="0" applyNumberFormat="1" applyFont="1" applyBorder="1" applyAlignment="1">
      <alignment vertical="top" wrapText="1"/>
    </xf>
    <xf numFmtId="165" fontId="33" fillId="0" borderId="1" xfId="0" applyNumberFormat="1" applyFont="1" applyBorder="1" applyAlignment="1">
      <alignment vertical="top" wrapText="1"/>
    </xf>
    <xf numFmtId="164" fontId="113" fillId="0" borderId="1" xfId="0" applyNumberFormat="1" applyFont="1" applyBorder="1" applyAlignment="1">
      <alignment vertical="top" wrapText="1"/>
    </xf>
    <xf numFmtId="164" fontId="33" fillId="0" borderId="1" xfId="0" applyNumberFormat="1" applyFont="1" applyBorder="1" applyAlignment="1">
      <alignment horizontal="center" vertical="top"/>
    </xf>
    <xf numFmtId="166" fontId="46" fillId="0" borderId="1" xfId="0" applyNumberFormat="1" applyFont="1" applyBorder="1" applyAlignment="1">
      <alignment horizontal="left" vertical="top" wrapText="1"/>
    </xf>
    <xf numFmtId="0" fontId="54" fillId="0" borderId="2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top" wrapText="1"/>
    </xf>
    <xf numFmtId="0" fontId="54" fillId="0" borderId="25" xfId="0" applyFont="1" applyBorder="1" applyAlignment="1">
      <alignment horizontal="left" vertical="center" wrapText="1"/>
    </xf>
    <xf numFmtId="0" fontId="54" fillId="0" borderId="6" xfId="0" applyFont="1" applyBorder="1" applyAlignment="1">
      <alignment horizontal="left" vertical="top" wrapText="1"/>
    </xf>
    <xf numFmtId="166" fontId="46" fillId="0" borderId="0" xfId="0" applyNumberFormat="1" applyFont="1" applyAlignment="1">
      <alignment horizontal="left" vertical="top"/>
    </xf>
    <xf numFmtId="0" fontId="54" fillId="0" borderId="17" xfId="0" applyFont="1" applyBorder="1" applyAlignment="1">
      <alignment horizontal="left" vertical="top" wrapText="1"/>
    </xf>
    <xf numFmtId="164" fontId="113" fillId="0" borderId="0" xfId="0" applyNumberFormat="1" applyFont="1" applyAlignment="1">
      <alignment vertical="top" wrapText="1"/>
    </xf>
    <xf numFmtId="165" fontId="33" fillId="0" borderId="0" xfId="0" applyNumberFormat="1" applyFont="1" applyAlignment="1">
      <alignment vertical="top" wrapText="1"/>
    </xf>
    <xf numFmtId="166" fontId="54" fillId="0" borderId="0" xfId="0" applyNumberFormat="1" applyFont="1" applyAlignment="1">
      <alignment horizontal="left" vertical="top" wrapText="1"/>
    </xf>
    <xf numFmtId="166" fontId="54" fillId="0" borderId="1" xfId="0" applyNumberFormat="1" applyFont="1" applyBorder="1" applyAlignment="1">
      <alignment horizontal="left" vertical="top" wrapText="1"/>
    </xf>
    <xf numFmtId="164" fontId="33" fillId="0" borderId="0" xfId="0" applyNumberFormat="1" applyFont="1" applyAlignment="1">
      <alignment vertical="top" wrapText="1"/>
    </xf>
    <xf numFmtId="164" fontId="33" fillId="0" borderId="0" xfId="0" applyNumberFormat="1" applyFont="1" applyAlignment="1">
      <alignment horizontal="center" vertical="top"/>
    </xf>
    <xf numFmtId="166" fontId="33" fillId="0" borderId="0" xfId="0" applyNumberFormat="1" applyFont="1" applyAlignment="1">
      <alignment horizontal="left" vertical="top" wrapText="1"/>
    </xf>
    <xf numFmtId="0" fontId="112" fillId="0" borderId="0" xfId="0" applyFont="1"/>
    <xf numFmtId="164" fontId="39" fillId="0" borderId="6" xfId="0" applyNumberFormat="1" applyFont="1" applyBorder="1" applyAlignment="1">
      <alignment vertical="center" wrapText="1"/>
    </xf>
    <xf numFmtId="0" fontId="48" fillId="8" borderId="1" xfId="0" applyFont="1" applyFill="1" applyBorder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164" fontId="48" fillId="0" borderId="1" xfId="0" applyNumberFormat="1" applyFont="1" applyBorder="1" applyAlignment="1">
      <alignment horizontal="center" vertical="center" wrapText="1"/>
    </xf>
    <xf numFmtId="0" fontId="114" fillId="0" borderId="7" xfId="0" applyFont="1" applyBorder="1" applyAlignment="1">
      <alignment horizontal="left"/>
    </xf>
    <xf numFmtId="3" fontId="33" fillId="0" borderId="1" xfId="0" applyNumberFormat="1" applyFont="1" applyBorder="1" applyAlignment="1">
      <alignment horizontal="right"/>
    </xf>
    <xf numFmtId="4" fontId="33" fillId="0" borderId="1" xfId="0" applyNumberFormat="1" applyFont="1" applyBorder="1" applyAlignment="1">
      <alignment vertical="center" wrapText="1"/>
    </xf>
    <xf numFmtId="0" fontId="11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 wrapText="1"/>
    </xf>
    <xf numFmtId="164" fontId="48" fillId="0" borderId="1" xfId="0" applyNumberFormat="1" applyFont="1" applyBorder="1" applyAlignment="1">
      <alignment horizontal="center" vertical="center" wrapText="1"/>
    </xf>
    <xf numFmtId="3" fontId="33" fillId="0" borderId="8" xfId="0" applyNumberFormat="1" applyFont="1" applyBorder="1" applyAlignment="1">
      <alignment vertical="center" wrapText="1"/>
    </xf>
    <xf numFmtId="164" fontId="33" fillId="0" borderId="1" xfId="0" applyNumberFormat="1" applyFont="1" applyBorder="1" applyAlignment="1">
      <alignment vertical="center" wrapText="1"/>
    </xf>
    <xf numFmtId="2" fontId="33" fillId="0" borderId="9" xfId="0" applyNumberFormat="1" applyFont="1" applyBorder="1" applyAlignment="1">
      <alignment vertical="center" wrapText="1"/>
    </xf>
    <xf numFmtId="3" fontId="115" fillId="0" borderId="1" xfId="0" applyNumberFormat="1" applyFont="1" applyBorder="1" applyAlignment="1">
      <alignment horizontal="center" vertical="center" wrapText="1"/>
    </xf>
    <xf numFmtId="0" fontId="90" fillId="0" borderId="0" xfId="0" applyFont="1" applyAlignment="1"/>
    <xf numFmtId="3" fontId="33" fillId="0" borderId="8" xfId="0" applyNumberFormat="1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4" fontId="33" fillId="0" borderId="1" xfId="0" applyNumberFormat="1" applyFont="1" applyBorder="1" applyAlignment="1">
      <alignment horizontal="right" vertical="top" wrapText="1"/>
    </xf>
    <xf numFmtId="0" fontId="33" fillId="0" borderId="10" xfId="0" applyFont="1" applyBorder="1" applyAlignment="1">
      <alignment vertical="center" wrapText="1"/>
    </xf>
    <xf numFmtId="0" fontId="33" fillId="3" borderId="7" xfId="0" applyFont="1" applyFill="1" applyBorder="1" applyAlignment="1">
      <alignment horizontal="left"/>
    </xf>
    <xf numFmtId="164" fontId="33" fillId="0" borderId="1" xfId="0" applyNumberFormat="1" applyFont="1" applyBorder="1" applyAlignment="1">
      <alignment horizontal="left"/>
    </xf>
    <xf numFmtId="0" fontId="114" fillId="0" borderId="1" xfId="0" applyFont="1" applyBorder="1" applyAlignment="1">
      <alignment horizontal="center"/>
    </xf>
    <xf numFmtId="164" fontId="33" fillId="0" borderId="14" xfId="0" applyNumberFormat="1" applyFont="1" applyBorder="1" applyAlignment="1">
      <alignment horizontal="left"/>
    </xf>
    <xf numFmtId="0" fontId="114" fillId="0" borderId="14" xfId="0" applyFont="1" applyBorder="1" applyAlignment="1">
      <alignment horizontal="center"/>
    </xf>
    <xf numFmtId="0" fontId="33" fillId="3" borderId="7" xfId="0" applyFont="1" applyFill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67" fillId="0" borderId="12" xfId="0" applyFont="1" applyBorder="1" applyAlignment="1">
      <alignment horizontal="left"/>
    </xf>
    <xf numFmtId="0" fontId="48" fillId="5" borderId="7" xfId="0" applyFont="1" applyFill="1" applyBorder="1" applyAlignment="1">
      <alignment vertical="center" wrapText="1"/>
    </xf>
    <xf numFmtId="164" fontId="48" fillId="0" borderId="14" xfId="0" applyNumberFormat="1" applyFont="1" applyBorder="1" applyAlignment="1">
      <alignment horizontal="left" vertical="center"/>
    </xf>
    <xf numFmtId="0" fontId="48" fillId="5" borderId="1" xfId="0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/>
    </xf>
    <xf numFmtId="164" fontId="33" fillId="0" borderId="1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 vertical="center" wrapText="1"/>
    </xf>
    <xf numFmtId="0" fontId="114" fillId="0" borderId="1" xfId="0" applyFont="1" applyBorder="1" applyAlignment="1">
      <alignment horizontal="center" vertical="center"/>
    </xf>
    <xf numFmtId="166" fontId="46" fillId="0" borderId="1" xfId="0" applyNumberFormat="1" applyFont="1" applyBorder="1" applyAlignment="1">
      <alignment horizontal="left" vertical="center" wrapText="1"/>
    </xf>
    <xf numFmtId="0" fontId="114" fillId="0" borderId="14" xfId="0" applyFont="1" applyBorder="1" applyAlignment="1">
      <alignment horizontal="center" vertical="center"/>
    </xf>
    <xf numFmtId="0" fontId="114" fillId="0" borderId="13" xfId="0" applyFont="1" applyBorder="1" applyAlignment="1">
      <alignment horizontal="center" vertical="center"/>
    </xf>
    <xf numFmtId="166" fontId="46" fillId="0" borderId="0" xfId="0" applyNumberFormat="1" applyFont="1" applyAlignment="1">
      <alignment horizontal="left" vertical="center"/>
    </xf>
    <xf numFmtId="3" fontId="115" fillId="0" borderId="1" xfId="0" applyNumberFormat="1" applyFont="1" applyBorder="1" applyAlignment="1">
      <alignment vertical="center" wrapText="1"/>
    </xf>
    <xf numFmtId="3" fontId="33" fillId="0" borderId="1" xfId="0" applyNumberFormat="1" applyFont="1" applyBorder="1" applyAlignment="1">
      <alignment horizontal="right" vertical="center" wrapText="1"/>
    </xf>
    <xf numFmtId="4" fontId="33" fillId="0" borderId="9" xfId="0" applyNumberFormat="1" applyFont="1" applyBorder="1" applyAlignment="1">
      <alignment vertical="center" wrapText="1"/>
    </xf>
    <xf numFmtId="0" fontId="67" fillId="0" borderId="1" xfId="0" applyFont="1" applyBorder="1" applyAlignment="1">
      <alignment horizontal="center" vertical="top" wrapText="1"/>
    </xf>
    <xf numFmtId="0" fontId="33" fillId="0" borderId="12" xfId="0" applyFont="1" applyBorder="1" applyAlignment="1">
      <alignment vertical="center" wrapText="1"/>
    </xf>
    <xf numFmtId="164" fontId="48" fillId="0" borderId="6" xfId="0" applyNumberFormat="1" applyFont="1" applyBorder="1" applyAlignment="1">
      <alignment horizontal="left" vertical="top" wrapText="1"/>
    </xf>
    <xf numFmtId="164" fontId="33" fillId="0" borderId="1" xfId="0" applyNumberFormat="1" applyFont="1" applyBorder="1" applyAlignment="1">
      <alignment horizontal="right" vertical="center" wrapText="1"/>
    </xf>
    <xf numFmtId="2" fontId="33" fillId="0" borderId="1" xfId="0" applyNumberFormat="1" applyFont="1" applyBorder="1" applyAlignment="1">
      <alignment vertical="center" wrapText="1"/>
    </xf>
    <xf numFmtId="164" fontId="48" fillId="0" borderId="14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left" vertical="top" wrapText="1"/>
    </xf>
    <xf numFmtId="0" fontId="114" fillId="0" borderId="12" xfId="0" applyFont="1" applyBorder="1" applyAlignment="1">
      <alignment horizontal="center"/>
    </xf>
    <xf numFmtId="3" fontId="33" fillId="0" borderId="14" xfId="0" applyNumberFormat="1" applyFont="1" applyBorder="1" applyAlignment="1">
      <alignment horizontal="right"/>
    </xf>
    <xf numFmtId="164" fontId="48" fillId="0" borderId="1" xfId="0" applyNumberFormat="1" applyFont="1" applyBorder="1" applyAlignment="1">
      <alignment vertical="center" wrapText="1"/>
    </xf>
    <xf numFmtId="0" fontId="112" fillId="0" borderId="0" xfId="0" applyFont="1" applyAlignment="1">
      <alignment horizontal="left" vertical="top" wrapText="1"/>
    </xf>
    <xf numFmtId="165" fontId="67" fillId="0" borderId="0" xfId="0" applyNumberFormat="1" applyFont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39" xfId="0" applyFont="1" applyBorder="1" applyAlignment="1">
      <alignment horizontal="left" vertical="center" wrapText="1"/>
    </xf>
    <xf numFmtId="165" fontId="67" fillId="0" borderId="1" xfId="0" applyNumberFormat="1" applyFont="1" applyBorder="1" applyAlignment="1">
      <alignment horizontal="left" vertical="top" wrapText="1"/>
    </xf>
    <xf numFmtId="171" fontId="54" fillId="0" borderId="1" xfId="0" applyNumberFormat="1" applyFont="1" applyBorder="1" applyAlignment="1">
      <alignment horizontal="left" vertical="top" wrapText="1"/>
    </xf>
    <xf numFmtId="2" fontId="54" fillId="0" borderId="0" xfId="0" applyNumberFormat="1" applyFont="1" applyAlignment="1">
      <alignment horizontal="left" vertical="top"/>
    </xf>
    <xf numFmtId="0" fontId="54" fillId="0" borderId="25" xfId="0" applyFont="1" applyBorder="1" applyAlignment="1">
      <alignment vertical="top"/>
    </xf>
    <xf numFmtId="3" fontId="54" fillId="0" borderId="1" xfId="0" applyNumberFormat="1" applyFont="1" applyBorder="1" applyAlignment="1">
      <alignment horizontal="right" vertical="top"/>
    </xf>
    <xf numFmtId="169" fontId="54" fillId="0" borderId="1" xfId="0" applyNumberFormat="1" applyFont="1" applyBorder="1" applyAlignment="1">
      <alignment horizontal="left" vertical="top" wrapText="1"/>
    </xf>
    <xf numFmtId="166" fontId="46" fillId="0" borderId="1" xfId="0" applyNumberFormat="1" applyFont="1" applyBorder="1" applyAlignment="1">
      <alignment horizontal="left" vertical="top"/>
    </xf>
    <xf numFmtId="0" fontId="116" fillId="0" borderId="1" xfId="0" applyFont="1" applyBorder="1" applyAlignment="1">
      <alignment horizontal="left" vertical="top"/>
    </xf>
    <xf numFmtId="165" fontId="67" fillId="0" borderId="1" xfId="0" applyNumberFormat="1" applyFont="1" applyBorder="1" applyAlignment="1">
      <alignment horizontal="left" vertical="top" wrapText="1"/>
    </xf>
    <xf numFmtId="0" fontId="54" fillId="0" borderId="1" xfId="0" applyFont="1" applyBorder="1" applyAlignment="1">
      <alignment horizontal="right" vertical="top" wrapText="1"/>
    </xf>
    <xf numFmtId="169" fontId="54" fillId="0" borderId="1" xfId="0" applyNumberFormat="1" applyFont="1" applyBorder="1" applyAlignment="1">
      <alignment horizontal="right" vertical="top" wrapText="1"/>
    </xf>
    <xf numFmtId="165" fontId="67" fillId="0" borderId="6" xfId="0" applyNumberFormat="1" applyFont="1" applyBorder="1" applyAlignment="1">
      <alignment horizontal="left" vertical="top" wrapText="1"/>
    </xf>
    <xf numFmtId="0" fontId="54" fillId="0" borderId="6" xfId="0" applyFont="1" applyBorder="1" applyAlignment="1">
      <alignment horizontal="right" vertical="top" wrapText="1"/>
    </xf>
    <xf numFmtId="169" fontId="54" fillId="0" borderId="6" xfId="0" applyNumberFormat="1" applyFont="1" applyBorder="1" applyAlignment="1">
      <alignment horizontal="right" vertical="top" wrapText="1"/>
    </xf>
    <xf numFmtId="0" fontId="54" fillId="0" borderId="1" xfId="0" applyFont="1" applyBorder="1" applyAlignment="1">
      <alignment horizontal="right" vertical="top" wrapText="1"/>
    </xf>
    <xf numFmtId="0" fontId="116" fillId="0" borderId="1" xfId="0" applyFont="1" applyBorder="1" applyAlignment="1">
      <alignment horizontal="left" vertical="top" wrapText="1"/>
    </xf>
    <xf numFmtId="0" fontId="54" fillId="0" borderId="2" xfId="0" applyFont="1" applyBorder="1" applyAlignment="1">
      <alignment vertical="top" wrapText="1"/>
    </xf>
    <xf numFmtId="0" fontId="54" fillId="0" borderId="1" xfId="0" applyFont="1" applyBorder="1" applyAlignment="1">
      <alignment vertical="top" wrapText="1"/>
    </xf>
    <xf numFmtId="164" fontId="54" fillId="0" borderId="0" xfId="0" applyNumberFormat="1" applyFont="1" applyAlignment="1">
      <alignment horizontal="left" vertical="top"/>
    </xf>
    <xf numFmtId="164" fontId="67" fillId="0" borderId="1" xfId="0" applyNumberFormat="1" applyFont="1" applyBorder="1" applyAlignment="1">
      <alignment vertical="top"/>
    </xf>
    <xf numFmtId="165" fontId="54" fillId="0" borderId="1" xfId="0" applyNumberFormat="1" applyFont="1" applyBorder="1" applyAlignment="1">
      <alignment horizontal="left" vertical="top" wrapText="1"/>
    </xf>
    <xf numFmtId="167" fontId="54" fillId="0" borderId="1" xfId="0" applyNumberFormat="1" applyFont="1" applyBorder="1" applyAlignment="1">
      <alignment horizontal="right" vertical="top" wrapText="1"/>
    </xf>
    <xf numFmtId="0" fontId="54" fillId="4" borderId="1" xfId="0" applyFont="1" applyFill="1" applyBorder="1" applyAlignment="1">
      <alignment horizontal="left" vertical="top" wrapText="1"/>
    </xf>
    <xf numFmtId="0" fontId="33" fillId="4" borderId="1" xfId="0" applyFont="1" applyFill="1" applyBorder="1" applyAlignment="1">
      <alignment horizontal="left" vertical="center" wrapText="1"/>
    </xf>
    <xf numFmtId="167" fontId="67" fillId="4" borderId="1" xfId="0" applyNumberFormat="1" applyFont="1" applyFill="1" applyBorder="1" applyAlignment="1">
      <alignment horizontal="left" vertical="top" wrapText="1"/>
    </xf>
    <xf numFmtId="165" fontId="54" fillId="4" borderId="1" xfId="0" applyNumberFormat="1" applyFont="1" applyFill="1" applyBorder="1" applyAlignment="1">
      <alignment horizontal="left" vertical="top" wrapText="1"/>
    </xf>
    <xf numFmtId="0" fontId="54" fillId="4" borderId="1" xfId="0" applyFont="1" applyFill="1" applyBorder="1" applyAlignment="1">
      <alignment horizontal="right" vertical="top" wrapText="1"/>
    </xf>
    <xf numFmtId="166" fontId="54" fillId="4" borderId="1" xfId="0" applyNumberFormat="1" applyFont="1" applyFill="1" applyBorder="1" applyAlignment="1">
      <alignment horizontal="left" vertical="top" wrapText="1"/>
    </xf>
    <xf numFmtId="0" fontId="113" fillId="4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164" fontId="67" fillId="0" borderId="0" xfId="0" applyNumberFormat="1" applyFont="1" applyAlignment="1">
      <alignment vertical="top"/>
    </xf>
    <xf numFmtId="165" fontId="54" fillId="0" borderId="0" xfId="0" applyNumberFormat="1" applyFont="1" applyAlignment="1">
      <alignment horizontal="left" vertical="top" wrapText="1"/>
    </xf>
    <xf numFmtId="0" fontId="54" fillId="0" borderId="0" xfId="0" applyFont="1" applyAlignment="1">
      <alignment horizontal="right" vertical="top" wrapText="1"/>
    </xf>
    <xf numFmtId="0" fontId="39" fillId="0" borderId="1" xfId="0" applyFont="1" applyBorder="1" applyAlignment="1">
      <alignment vertical="center" wrapText="1"/>
    </xf>
    <xf numFmtId="165" fontId="39" fillId="0" borderId="1" xfId="0" applyNumberFormat="1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169" fontId="54" fillId="0" borderId="1" xfId="0" applyNumberFormat="1" applyFont="1" applyBorder="1" applyAlignment="1">
      <alignment horizontal="left" vertical="top"/>
    </xf>
    <xf numFmtId="0" fontId="54" fillId="0" borderId="9" xfId="0" applyFont="1" applyBorder="1" applyAlignment="1">
      <alignment horizontal="left" vertical="top"/>
    </xf>
    <xf numFmtId="164" fontId="117" fillId="0" borderId="1" xfId="0" applyNumberFormat="1" applyFont="1" applyBorder="1" applyAlignment="1">
      <alignment vertical="top" wrapText="1"/>
    </xf>
    <xf numFmtId="165" fontId="46" fillId="0" borderId="1" xfId="0" applyNumberFormat="1" applyFont="1" applyBorder="1" applyAlignment="1">
      <alignment vertical="top" wrapText="1"/>
    </xf>
    <xf numFmtId="0" fontId="46" fillId="0" borderId="1" xfId="0" applyFont="1" applyBorder="1" applyAlignment="1">
      <alignment horizontal="left" vertical="top" wrapText="1"/>
    </xf>
    <xf numFmtId="0" fontId="46" fillId="0" borderId="6" xfId="0" applyFont="1" applyBorder="1" applyAlignment="1">
      <alignment vertical="top" wrapText="1"/>
    </xf>
    <xf numFmtId="165" fontId="46" fillId="0" borderId="1" xfId="0" applyNumberFormat="1" applyFont="1" applyBorder="1" applyAlignment="1">
      <alignment horizontal="center" vertical="center" wrapText="1"/>
    </xf>
    <xf numFmtId="165" fontId="46" fillId="0" borderId="1" xfId="0" applyNumberFormat="1" applyFont="1" applyBorder="1" applyAlignment="1">
      <alignment vertical="top" wrapText="1"/>
    </xf>
    <xf numFmtId="166" fontId="55" fillId="0" borderId="1" xfId="0" applyNumberFormat="1" applyFont="1" applyBorder="1" applyAlignment="1">
      <alignment horizontal="left" vertical="top" wrapText="1"/>
    </xf>
    <xf numFmtId="0" fontId="46" fillId="0" borderId="6" xfId="0" applyFont="1" applyBorder="1" applyAlignment="1">
      <alignment vertical="top" wrapText="1"/>
    </xf>
    <xf numFmtId="0" fontId="33" fillId="0" borderId="1" xfId="0" applyFont="1" applyBorder="1" applyAlignment="1">
      <alignment horizontal="left" vertical="center" wrapText="1"/>
    </xf>
    <xf numFmtId="164" fontId="113" fillId="0" borderId="1" xfId="0" applyNumberFormat="1" applyFont="1" applyBorder="1" applyAlignment="1">
      <alignment vertical="top" wrapText="1"/>
    </xf>
    <xf numFmtId="164" fontId="33" fillId="0" borderId="1" xfId="0" applyNumberFormat="1" applyFont="1" applyBorder="1" applyAlignment="1">
      <alignment horizontal="center" vertical="center"/>
    </xf>
    <xf numFmtId="0" fontId="54" fillId="9" borderId="1" xfId="0" applyFont="1" applyFill="1" applyBorder="1" applyAlignment="1">
      <alignment horizontal="left" vertical="top" wrapText="1"/>
    </xf>
    <xf numFmtId="3" fontId="118" fillId="0" borderId="1" xfId="0" applyNumberFormat="1" applyFont="1" applyBorder="1" applyAlignment="1">
      <alignment horizontal="left" vertical="top"/>
    </xf>
    <xf numFmtId="1" fontId="54" fillId="0" borderId="1" xfId="0" applyNumberFormat="1" applyFont="1" applyBorder="1" applyAlignment="1">
      <alignment horizontal="left" vertical="top" wrapText="1"/>
    </xf>
    <xf numFmtId="0" fontId="75" fillId="0" borderId="1" xfId="0" applyFont="1" applyBorder="1" applyAlignment="1">
      <alignment horizontal="left" vertical="top"/>
    </xf>
    <xf numFmtId="0" fontId="119" fillId="0" borderId="5" xfId="0" applyFont="1" applyBorder="1" applyAlignment="1">
      <alignment horizontal="center" vertical="center"/>
    </xf>
    <xf numFmtId="0" fontId="120" fillId="0" borderId="5" xfId="0" applyFont="1" applyBorder="1" applyAlignment="1">
      <alignment horizontal="left" vertical="center"/>
    </xf>
    <xf numFmtId="0" fontId="67" fillId="0" borderId="9" xfId="0" applyFont="1" applyBorder="1" applyAlignment="1">
      <alignment horizontal="left" vertical="top" wrapText="1"/>
    </xf>
    <xf numFmtId="0" fontId="75" fillId="0" borderId="9" xfId="0" applyFont="1" applyBorder="1" applyAlignment="1">
      <alignment horizontal="left" vertical="top" wrapText="1"/>
    </xf>
    <xf numFmtId="0" fontId="75" fillId="0" borderId="0" xfId="0" applyFont="1" applyAlignment="1">
      <alignment horizontal="left" vertical="top"/>
    </xf>
    <xf numFmtId="0" fontId="121" fillId="10" borderId="40" xfId="0" applyFont="1" applyFill="1" applyBorder="1" applyAlignment="1">
      <alignment horizontal="left"/>
    </xf>
    <xf numFmtId="0" fontId="75" fillId="0" borderId="9" xfId="0" applyFont="1" applyBorder="1" applyAlignment="1">
      <alignment horizontal="left" wrapText="1"/>
    </xf>
    <xf numFmtId="4" fontId="121" fillId="0" borderId="9" xfId="0" applyNumberFormat="1" applyFont="1" applyBorder="1" applyAlignment="1">
      <alignment horizontal="right"/>
    </xf>
    <xf numFmtId="0" fontId="75" fillId="0" borderId="18" xfId="0" applyFont="1" applyBorder="1" applyAlignment="1">
      <alignment horizontal="left" vertical="top"/>
    </xf>
    <xf numFmtId="0" fontId="75" fillId="0" borderId="14" xfId="0" applyFont="1" applyBorder="1" applyAlignment="1">
      <alignment horizontal="left" vertical="top"/>
    </xf>
    <xf numFmtId="0" fontId="122" fillId="0" borderId="18" xfId="0" applyFont="1" applyBorder="1" applyAlignment="1">
      <alignment horizontal="left" vertical="top"/>
    </xf>
    <xf numFmtId="4" fontId="75" fillId="0" borderId="18" xfId="0" applyNumberFormat="1" applyFont="1" applyBorder="1" applyAlignment="1">
      <alignment horizontal="right" vertical="top"/>
    </xf>
    <xf numFmtId="0" fontId="75" fillId="0" borderId="18" xfId="0" applyFont="1" applyBorder="1" applyAlignment="1">
      <alignment horizontal="right" vertical="top"/>
    </xf>
    <xf numFmtId="0" fontId="75" fillId="0" borderId="18" xfId="0" applyFont="1" applyBorder="1" applyAlignment="1">
      <alignment horizontal="right" vertical="top"/>
    </xf>
    <xf numFmtId="2" fontId="75" fillId="0" borderId="18" xfId="0" applyNumberFormat="1" applyFont="1" applyBorder="1" applyAlignment="1">
      <alignment horizontal="right" vertical="top"/>
    </xf>
    <xf numFmtId="4" fontId="121" fillId="0" borderId="18" xfId="0" applyNumberFormat="1" applyFont="1" applyBorder="1" applyAlignment="1">
      <alignment horizontal="right" vertical="top"/>
    </xf>
    <xf numFmtId="2" fontId="75" fillId="0" borderId="0" xfId="0" applyNumberFormat="1" applyFont="1" applyAlignment="1">
      <alignment horizontal="left" vertical="top"/>
    </xf>
    <xf numFmtId="0" fontId="122" fillId="0" borderId="18" xfId="0" applyFont="1" applyBorder="1" applyAlignment="1">
      <alignment horizontal="left" vertical="top"/>
    </xf>
    <xf numFmtId="4" fontId="75" fillId="0" borderId="14" xfId="0" applyNumberFormat="1" applyFont="1" applyBorder="1" applyAlignment="1">
      <alignment horizontal="right"/>
    </xf>
    <xf numFmtId="0" fontId="123" fillId="9" borderId="14" xfId="0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left" vertical="top"/>
    </xf>
    <xf numFmtId="4" fontId="123" fillId="3" borderId="18" xfId="0" applyNumberFormat="1" applyFont="1" applyFill="1" applyBorder="1" applyAlignment="1">
      <alignment horizontal="right" vertical="top"/>
    </xf>
    <xf numFmtId="2" fontId="124" fillId="3" borderId="18" xfId="0" applyNumberFormat="1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right" vertical="top"/>
    </xf>
    <xf numFmtId="0" fontId="108" fillId="3" borderId="0" xfId="0" applyFont="1" applyFill="1" applyAlignment="1">
      <alignment horizontal="left" vertical="top"/>
    </xf>
    <xf numFmtId="0" fontId="108" fillId="3" borderId="0" xfId="0" applyFont="1" applyFill="1" applyAlignment="1"/>
    <xf numFmtId="0" fontId="123" fillId="9" borderId="14" xfId="0" applyFont="1" applyFill="1" applyBorder="1" applyAlignment="1">
      <alignment horizontal="left" vertical="top"/>
    </xf>
    <xf numFmtId="0" fontId="125" fillId="3" borderId="18" xfId="0" applyFont="1" applyFill="1" applyBorder="1" applyAlignment="1">
      <alignment horizontal="left" vertical="top"/>
    </xf>
    <xf numFmtId="4" fontId="108" fillId="3" borderId="18" xfId="0" applyNumberFormat="1" applyFont="1" applyFill="1" applyBorder="1" applyAlignment="1">
      <alignment horizontal="right" vertical="top"/>
    </xf>
    <xf numFmtId="2" fontId="108" fillId="3" borderId="18" xfId="0" applyNumberFormat="1" applyFont="1" applyFill="1" applyBorder="1" applyAlignment="1">
      <alignment horizontal="right" vertical="top"/>
    </xf>
    <xf numFmtId="0" fontId="108" fillId="3" borderId="18" xfId="0" applyFont="1" applyFill="1" applyBorder="1" applyAlignment="1">
      <alignment horizontal="right" vertical="top"/>
    </xf>
    <xf numFmtId="0" fontId="108" fillId="3" borderId="14" xfId="0" applyFont="1" applyFill="1" applyBorder="1" applyAlignment="1">
      <alignment horizontal="left" vertical="top"/>
    </xf>
    <xf numFmtId="0" fontId="125" fillId="3" borderId="18" xfId="0" applyFont="1" applyFill="1" applyBorder="1" applyAlignment="1">
      <alignment horizontal="left" vertical="top"/>
    </xf>
    <xf numFmtId="4" fontId="108" fillId="3" borderId="18" xfId="0" applyNumberFormat="1" applyFont="1" applyFill="1" applyBorder="1" applyAlignment="1">
      <alignment horizontal="right" vertical="top"/>
    </xf>
    <xf numFmtId="2" fontId="108" fillId="3" borderId="18" xfId="0" applyNumberFormat="1" applyFont="1" applyFill="1" applyBorder="1" applyAlignment="1">
      <alignment horizontal="right" vertical="top"/>
    </xf>
    <xf numFmtId="2" fontId="108" fillId="3" borderId="0" xfId="0" applyNumberFormat="1" applyFont="1" applyFill="1" applyAlignment="1">
      <alignment horizontal="left" vertical="top"/>
    </xf>
    <xf numFmtId="2" fontId="108" fillId="3" borderId="0" xfId="0" applyNumberFormat="1" applyFont="1" applyFill="1" applyAlignment="1">
      <alignment horizontal="left" vertical="top"/>
    </xf>
    <xf numFmtId="0" fontId="125" fillId="3" borderId="18" xfId="0" applyFont="1" applyFill="1" applyBorder="1" applyAlignment="1">
      <alignment horizontal="left" vertical="top"/>
    </xf>
    <xf numFmtId="4" fontId="124" fillId="3" borderId="18" xfId="0" applyNumberFormat="1" applyFont="1" applyFill="1" applyBorder="1" applyAlignment="1">
      <alignment horizontal="left" vertical="top"/>
    </xf>
    <xf numFmtId="2" fontId="124" fillId="3" borderId="18" xfId="0" applyNumberFormat="1" applyFont="1" applyFill="1" applyBorder="1" applyAlignment="1">
      <alignment horizontal="right" vertical="top"/>
    </xf>
    <xf numFmtId="0" fontId="125" fillId="3" borderId="18" xfId="0" applyFont="1" applyFill="1" applyBorder="1" applyAlignment="1">
      <alignment horizontal="left" vertical="top"/>
    </xf>
    <xf numFmtId="0" fontId="125" fillId="3" borderId="18" xfId="0" applyFont="1" applyFill="1" applyBorder="1" applyAlignment="1">
      <alignment horizontal="left" vertical="top"/>
    </xf>
    <xf numFmtId="4" fontId="123" fillId="3" borderId="18" xfId="0" applyNumberFormat="1" applyFont="1" applyFill="1" applyBorder="1" applyAlignment="1">
      <alignment horizontal="right"/>
    </xf>
    <xf numFmtId="2" fontId="124" fillId="3" borderId="18" xfId="0" applyNumberFormat="1" applyFont="1" applyFill="1" applyBorder="1" applyAlignment="1">
      <alignment horizontal="left"/>
    </xf>
    <xf numFmtId="0" fontId="108" fillId="3" borderId="18" xfId="0" applyFont="1" applyFill="1" applyBorder="1" applyAlignment="1">
      <alignment horizontal="left" vertical="top"/>
    </xf>
    <xf numFmtId="4" fontId="123" fillId="3" borderId="18" xfId="0" applyNumberFormat="1" applyFont="1" applyFill="1" applyBorder="1" applyAlignment="1">
      <alignment horizontal="right"/>
    </xf>
    <xf numFmtId="2" fontId="124" fillId="3" borderId="18" xfId="0" applyNumberFormat="1" applyFont="1" applyFill="1" applyBorder="1" applyAlignment="1">
      <alignment horizontal="left"/>
    </xf>
    <xf numFmtId="0" fontId="108" fillId="3" borderId="18" xfId="0" applyFont="1" applyFill="1" applyBorder="1" applyAlignment="1">
      <alignment horizontal="left" vertical="top"/>
    </xf>
    <xf numFmtId="0" fontId="75" fillId="3" borderId="14" xfId="0" applyFont="1" applyFill="1" applyBorder="1" applyAlignment="1">
      <alignment horizontal="left" vertical="top"/>
    </xf>
    <xf numFmtId="0" fontId="122" fillId="3" borderId="18" xfId="0" applyFont="1" applyFill="1" applyBorder="1" applyAlignment="1">
      <alignment horizontal="left" vertical="top"/>
    </xf>
    <xf numFmtId="0" fontId="75" fillId="3" borderId="18" xfId="0" applyFont="1" applyFill="1" applyBorder="1" applyAlignment="1">
      <alignment horizontal="left" vertical="top"/>
    </xf>
    <xf numFmtId="2" fontId="75" fillId="3" borderId="0" xfId="0" applyNumberFormat="1" applyFont="1" applyFill="1" applyAlignment="1">
      <alignment horizontal="left" vertical="top"/>
    </xf>
    <xf numFmtId="0" fontId="54" fillId="3" borderId="0" xfId="0" applyFont="1" applyFill="1"/>
    <xf numFmtId="0" fontId="123" fillId="10" borderId="14" xfId="0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left"/>
    </xf>
    <xf numFmtId="4" fontId="123" fillId="3" borderId="18" xfId="0" applyNumberFormat="1" applyFont="1" applyFill="1" applyBorder="1" applyAlignment="1">
      <alignment horizontal="right"/>
    </xf>
    <xf numFmtId="4" fontId="124" fillId="3" borderId="18" xfId="0" applyNumberFormat="1" applyFont="1" applyFill="1" applyBorder="1" applyAlignment="1">
      <alignment horizontal="left"/>
    </xf>
    <xf numFmtId="0" fontId="123" fillId="10" borderId="14" xfId="0" applyFont="1" applyFill="1" applyBorder="1" applyAlignment="1">
      <alignment horizontal="left" vertical="top"/>
    </xf>
    <xf numFmtId="172" fontId="108" fillId="3" borderId="18" xfId="0" applyNumberFormat="1" applyFont="1" applyFill="1" applyBorder="1" applyAlignment="1">
      <alignment horizontal="right" vertical="top"/>
    </xf>
    <xf numFmtId="0" fontId="123" fillId="10" borderId="14" xfId="0" applyFont="1" applyFill="1" applyBorder="1" applyAlignment="1">
      <alignment horizontal="left" vertical="top"/>
    </xf>
    <xf numFmtId="2" fontId="108" fillId="3" borderId="18" xfId="0" applyNumberFormat="1" applyFont="1" applyFill="1" applyBorder="1" applyAlignment="1">
      <alignment horizontal="right" vertical="top"/>
    </xf>
    <xf numFmtId="4" fontId="108" fillId="3" borderId="18" xfId="0" applyNumberFormat="1" applyFont="1" applyFill="1" applyBorder="1" applyAlignment="1">
      <alignment horizontal="left" vertical="top"/>
    </xf>
    <xf numFmtId="0" fontId="124" fillId="3" borderId="18" xfId="0" applyFont="1" applyFill="1" applyBorder="1" applyAlignment="1">
      <alignment horizontal="left" vertical="top"/>
    </xf>
    <xf numFmtId="0" fontId="124" fillId="3" borderId="18" xfId="0" applyFont="1" applyFill="1" applyBorder="1" applyAlignment="1">
      <alignment horizontal="right" vertical="top"/>
    </xf>
    <xf numFmtId="0" fontId="124" fillId="3" borderId="0" xfId="0" applyFont="1" applyFill="1" applyAlignment="1">
      <alignment horizontal="left" vertical="top"/>
    </xf>
    <xf numFmtId="169" fontId="108" fillId="3" borderId="18" xfId="0" applyNumberFormat="1" applyFont="1" applyFill="1" applyBorder="1" applyAlignment="1">
      <alignment horizontal="left" vertical="top"/>
    </xf>
    <xf numFmtId="169" fontId="108" fillId="3" borderId="18" xfId="0" applyNumberFormat="1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left" vertical="top"/>
    </xf>
    <xf numFmtId="2" fontId="124" fillId="3" borderId="18" xfId="0" applyNumberFormat="1" applyFont="1" applyFill="1" applyBorder="1" applyAlignment="1">
      <alignment horizontal="left" vertical="top"/>
    </xf>
    <xf numFmtId="0" fontId="124" fillId="3" borderId="18" xfId="0" applyFont="1" applyFill="1" applyBorder="1" applyAlignment="1">
      <alignment horizontal="left" vertical="top"/>
    </xf>
    <xf numFmtId="0" fontId="124" fillId="3" borderId="18" xfId="0" applyFont="1" applyFill="1" applyBorder="1" applyAlignment="1">
      <alignment horizontal="right" vertical="top"/>
    </xf>
    <xf numFmtId="2" fontId="124" fillId="3" borderId="0" xfId="0" applyNumberFormat="1" applyFont="1" applyFill="1" applyAlignment="1">
      <alignment horizontal="left" vertical="top"/>
    </xf>
    <xf numFmtId="2" fontId="108" fillId="3" borderId="0" xfId="0" applyNumberFormat="1" applyFont="1" applyFill="1" applyAlignment="1"/>
    <xf numFmtId="0" fontId="125" fillId="3" borderId="18" xfId="0" applyFont="1" applyFill="1" applyBorder="1" applyAlignment="1">
      <alignment horizontal="left" vertical="top"/>
    </xf>
    <xf numFmtId="2" fontId="108" fillId="3" borderId="18" xfId="0" applyNumberFormat="1" applyFont="1" applyFill="1" applyBorder="1" applyAlignment="1">
      <alignment horizontal="left" vertical="top"/>
    </xf>
    <xf numFmtId="0" fontId="123" fillId="3" borderId="18" xfId="0" applyFont="1" applyFill="1" applyBorder="1" applyAlignment="1">
      <alignment horizontal="right"/>
    </xf>
    <xf numFmtId="2" fontId="126" fillId="3" borderId="18" xfId="0" applyNumberFormat="1" applyFont="1" applyFill="1" applyBorder="1" applyAlignment="1">
      <alignment horizontal="left" vertical="top"/>
    </xf>
    <xf numFmtId="2" fontId="124" fillId="3" borderId="18" xfId="0" applyNumberFormat="1" applyFont="1" applyFill="1" applyBorder="1" applyAlignment="1">
      <alignment horizontal="left" vertical="top"/>
    </xf>
    <xf numFmtId="2" fontId="108" fillId="11" borderId="0" xfId="0" applyNumberFormat="1" applyFont="1" applyFill="1" applyAlignment="1">
      <alignment horizontal="left" vertical="top"/>
    </xf>
    <xf numFmtId="2" fontId="108" fillId="4" borderId="0" xfId="0" applyNumberFormat="1" applyFont="1" applyFill="1" applyAlignment="1">
      <alignment horizontal="left" vertical="top"/>
    </xf>
    <xf numFmtId="0" fontId="124" fillId="3" borderId="18" xfId="0" applyFont="1" applyFill="1" applyBorder="1" applyAlignment="1">
      <alignment horizontal="left" vertical="top"/>
    </xf>
    <xf numFmtId="4" fontId="124" fillId="3" borderId="18" xfId="0" applyNumberFormat="1" applyFont="1" applyFill="1" applyBorder="1" applyAlignment="1">
      <alignment horizontal="left" vertical="top"/>
    </xf>
    <xf numFmtId="4" fontId="108" fillId="4" borderId="0" xfId="0" applyNumberFormat="1" applyFont="1" applyFill="1" applyAlignment="1">
      <alignment horizontal="left" vertical="top"/>
    </xf>
    <xf numFmtId="2" fontId="127" fillId="4" borderId="0" xfId="0" applyNumberFormat="1" applyFont="1" applyFill="1" applyAlignment="1">
      <alignment horizontal="left" vertical="top"/>
    </xf>
    <xf numFmtId="4" fontId="126" fillId="3" borderId="18" xfId="0" applyNumberFormat="1" applyFont="1" applyFill="1" applyBorder="1" applyAlignment="1">
      <alignment horizontal="left" vertical="top"/>
    </xf>
    <xf numFmtId="0" fontId="108" fillId="3" borderId="0" xfId="0" applyFont="1" applyFill="1" applyAlignment="1">
      <alignment horizontal="left" vertical="top"/>
    </xf>
    <xf numFmtId="0" fontId="123" fillId="3" borderId="18" xfId="0" applyFont="1" applyFill="1" applyBorder="1" applyAlignment="1">
      <alignment horizontal="left" vertical="top"/>
    </xf>
    <xf numFmtId="0" fontId="108" fillId="3" borderId="0" xfId="0" applyFont="1" applyFill="1" applyAlignment="1"/>
    <xf numFmtId="2" fontId="126" fillId="3" borderId="18" xfId="0" applyNumberFormat="1" applyFont="1" applyFill="1" applyBorder="1" applyAlignment="1">
      <alignment horizontal="left" vertical="top"/>
    </xf>
    <xf numFmtId="0" fontId="108" fillId="3" borderId="13" xfId="0" applyFont="1" applyFill="1" applyBorder="1" applyAlignment="1">
      <alignment horizontal="left" vertical="top"/>
    </xf>
    <xf numFmtId="4" fontId="75" fillId="3" borderId="18" xfId="0" applyNumberFormat="1" applyFont="1" applyFill="1" applyBorder="1" applyAlignment="1">
      <alignment horizontal="right" vertical="top"/>
    </xf>
    <xf numFmtId="2" fontId="75" fillId="3" borderId="18" xfId="0" applyNumberFormat="1" applyFont="1" applyFill="1" applyBorder="1" applyAlignment="1">
      <alignment horizontal="right" vertical="top"/>
    </xf>
    <xf numFmtId="0" fontId="75" fillId="3" borderId="18" xfId="0" applyFont="1" applyFill="1" applyBorder="1" applyAlignment="1">
      <alignment horizontal="right" vertical="top"/>
    </xf>
    <xf numFmtId="2" fontId="54" fillId="3" borderId="18" xfId="0" applyNumberFormat="1" applyFont="1" applyFill="1" applyBorder="1" applyAlignment="1">
      <alignment horizontal="right" vertical="top"/>
    </xf>
    <xf numFmtId="0" fontId="54" fillId="3" borderId="0" xfId="0" applyFont="1" applyFill="1" applyAlignment="1">
      <alignment horizontal="left" vertical="top"/>
    </xf>
    <xf numFmtId="4" fontId="123" fillId="3" borderId="18" xfId="0" applyNumberFormat="1" applyFont="1" applyFill="1" applyBorder="1" applyAlignment="1">
      <alignment horizontal="right" vertical="top"/>
    </xf>
    <xf numFmtId="4" fontId="126" fillId="3" borderId="18" xfId="0" applyNumberFormat="1" applyFont="1" applyFill="1" applyBorder="1" applyAlignment="1">
      <alignment horizontal="left" vertical="top"/>
    </xf>
    <xf numFmtId="0" fontId="123" fillId="3" borderId="14" xfId="0" applyFont="1" applyFill="1" applyBorder="1" applyAlignment="1">
      <alignment horizontal="left" vertical="top"/>
    </xf>
    <xf numFmtId="0" fontId="123" fillId="3" borderId="14" xfId="0" applyFont="1" applyFill="1" applyBorder="1" applyAlignment="1">
      <alignment vertical="top"/>
    </xf>
    <xf numFmtId="0" fontId="125" fillId="3" borderId="0" xfId="0" applyFont="1" applyFill="1" applyAlignment="1">
      <alignment horizontal="left" vertical="top"/>
    </xf>
    <xf numFmtId="2" fontId="108" fillId="3" borderId="18" xfId="0" applyNumberFormat="1" applyFont="1" applyFill="1" applyBorder="1" applyAlignment="1">
      <alignment horizontal="right" vertical="top"/>
    </xf>
    <xf numFmtId="2" fontId="123" fillId="3" borderId="0" xfId="0" applyNumberFormat="1" applyFont="1" applyFill="1" applyAlignment="1">
      <alignment horizontal="left" vertical="top"/>
    </xf>
    <xf numFmtId="4" fontId="125" fillId="3" borderId="18" xfId="0" applyNumberFormat="1" applyFont="1" applyFill="1" applyBorder="1" applyAlignment="1">
      <alignment horizontal="right" vertical="top"/>
    </xf>
    <xf numFmtId="2" fontId="126" fillId="3" borderId="18" xfId="0" applyNumberFormat="1" applyFont="1" applyFill="1" applyBorder="1" applyAlignment="1">
      <alignment horizontal="left" vertical="top"/>
    </xf>
    <xf numFmtId="2" fontId="125" fillId="3" borderId="18" xfId="0" applyNumberFormat="1" applyFont="1" applyFill="1" applyBorder="1" applyAlignment="1">
      <alignment horizontal="left" vertical="top"/>
    </xf>
    <xf numFmtId="0" fontId="108" fillId="3" borderId="18" xfId="0" applyFont="1" applyFill="1" applyBorder="1" applyAlignment="1">
      <alignment horizontal="right" vertical="top"/>
    </xf>
    <xf numFmtId="2" fontId="125" fillId="3" borderId="0" xfId="0" applyNumberFormat="1" applyFont="1" applyFill="1" applyAlignment="1">
      <alignment horizontal="left" vertical="top"/>
    </xf>
    <xf numFmtId="0" fontId="108" fillId="3" borderId="9" xfId="0" applyFont="1" applyFill="1" applyBorder="1" applyAlignment="1">
      <alignment horizontal="left"/>
    </xf>
    <xf numFmtId="4" fontId="123" fillId="3" borderId="9" xfId="0" applyNumberFormat="1" applyFont="1" applyFill="1" applyBorder="1" applyAlignment="1">
      <alignment horizontal="right"/>
    </xf>
    <xf numFmtId="2" fontId="108" fillId="3" borderId="9" xfId="0" applyNumberFormat="1" applyFont="1" applyFill="1" applyBorder="1" applyAlignment="1">
      <alignment horizontal="left" vertical="top"/>
    </xf>
    <xf numFmtId="0" fontId="108" fillId="3" borderId="9" xfId="0" applyFont="1" applyFill="1" applyBorder="1" applyAlignment="1">
      <alignment horizontal="left" vertical="top"/>
    </xf>
    <xf numFmtId="2" fontId="129" fillId="3" borderId="18" xfId="0" applyNumberFormat="1" applyFont="1" applyFill="1" applyBorder="1"/>
    <xf numFmtId="4" fontId="75" fillId="0" borderId="18" xfId="0" applyNumberFormat="1" applyFont="1" applyBorder="1" applyAlignment="1">
      <alignment horizontal="right" vertical="top"/>
    </xf>
    <xf numFmtId="2" fontId="54" fillId="0" borderId="18" xfId="0" applyNumberFormat="1" applyFont="1" applyBorder="1" applyAlignment="1">
      <alignment horizontal="right" vertical="top"/>
    </xf>
    <xf numFmtId="0" fontId="75" fillId="0" borderId="18" xfId="0" applyFont="1" applyBorder="1" applyAlignment="1">
      <alignment horizontal="left"/>
    </xf>
    <xf numFmtId="4" fontId="121" fillId="0" borderId="18" xfId="0" applyNumberFormat="1" applyFont="1" applyBorder="1" applyAlignment="1">
      <alignment horizontal="right"/>
    </xf>
    <xf numFmtId="0" fontId="121" fillId="0" borderId="14" xfId="0" applyFont="1" applyBorder="1" applyAlignment="1">
      <alignment horizontal="left" vertical="top"/>
    </xf>
    <xf numFmtId="0" fontId="122" fillId="0" borderId="0" xfId="0" applyFont="1" applyAlignment="1">
      <alignment horizontal="left" vertical="top"/>
    </xf>
    <xf numFmtId="2" fontId="122" fillId="0" borderId="18" xfId="0" applyNumberFormat="1" applyFont="1" applyBorder="1" applyAlignment="1">
      <alignment horizontal="right" vertical="top"/>
    </xf>
    <xf numFmtId="2" fontId="121" fillId="0" borderId="0" xfId="0" applyNumberFormat="1" applyFont="1" applyAlignment="1">
      <alignment horizontal="left" vertical="top"/>
    </xf>
    <xf numFmtId="0" fontId="121" fillId="0" borderId="18" xfId="0" applyFont="1" applyBorder="1" applyAlignment="1">
      <alignment horizontal="left" vertical="top"/>
    </xf>
    <xf numFmtId="4" fontId="122" fillId="0" borderId="18" xfId="0" applyNumberFormat="1" applyFont="1" applyBorder="1" applyAlignment="1">
      <alignment horizontal="right" vertical="top"/>
    </xf>
    <xf numFmtId="0" fontId="122" fillId="0" borderId="18" xfId="0" applyFont="1" applyBorder="1" applyAlignment="1">
      <alignment horizontal="right" vertical="top"/>
    </xf>
    <xf numFmtId="0" fontId="75" fillId="0" borderId="1" xfId="0" applyFont="1" applyBorder="1" applyAlignment="1">
      <alignment horizontal="left"/>
    </xf>
    <xf numFmtId="4" fontId="121" fillId="0" borderId="9" xfId="0" applyNumberFormat="1" applyFont="1" applyBorder="1" applyAlignment="1">
      <alignment horizontal="right"/>
    </xf>
    <xf numFmtId="0" fontId="75" fillId="0" borderId="9" xfId="0" applyFont="1" applyBorder="1" applyAlignment="1">
      <alignment horizontal="left" vertical="top"/>
    </xf>
    <xf numFmtId="0" fontId="122" fillId="0" borderId="14" xfId="0" applyFont="1" applyBorder="1" applyAlignment="1">
      <alignment horizontal="left" vertical="top"/>
    </xf>
    <xf numFmtId="0" fontId="54" fillId="0" borderId="6" xfId="0" applyFont="1" applyBorder="1"/>
    <xf numFmtId="0" fontId="54" fillId="0" borderId="1" xfId="0" applyFont="1" applyBorder="1"/>
    <xf numFmtId="3" fontId="131" fillId="0" borderId="5" xfId="0" applyNumberFormat="1" applyFont="1" applyBorder="1" applyAlignment="1">
      <alignment vertical="center"/>
    </xf>
    <xf numFmtId="0" fontId="132" fillId="3" borderId="0" xfId="0" applyFont="1" applyFill="1" applyAlignment="1"/>
    <xf numFmtId="3" fontId="133" fillId="3" borderId="7" xfId="0" applyNumberFormat="1" applyFont="1" applyFill="1" applyBorder="1" applyAlignment="1">
      <alignment horizontal="left"/>
    </xf>
    <xf numFmtId="3" fontId="133" fillId="3" borderId="1" xfId="0" applyNumberFormat="1" applyFont="1" applyFill="1" applyBorder="1" applyAlignment="1">
      <alignment horizontal="left"/>
    </xf>
    <xf numFmtId="3" fontId="133" fillId="3" borderId="0" xfId="0" applyNumberFormat="1" applyFont="1" applyFill="1" applyAlignment="1">
      <alignment horizontal="left"/>
    </xf>
    <xf numFmtId="0" fontId="88" fillId="0" borderId="7" xfId="0" applyFont="1" applyBorder="1" applyAlignment="1">
      <alignment horizontal="left" vertical="top"/>
    </xf>
    <xf numFmtId="3" fontId="88" fillId="0" borderId="1" xfId="0" applyNumberFormat="1" applyFont="1" applyBorder="1" applyAlignment="1">
      <alignment horizontal="left" vertical="top"/>
    </xf>
    <xf numFmtId="3" fontId="51" fillId="0" borderId="1" xfId="0" applyNumberFormat="1" applyFont="1" applyBorder="1" applyAlignment="1">
      <alignment horizontal="left"/>
    </xf>
    <xf numFmtId="3" fontId="54" fillId="0" borderId="1" xfId="0" applyNumberFormat="1" applyFont="1" applyBorder="1" applyAlignment="1"/>
    <xf numFmtId="3" fontId="54" fillId="0" borderId="1" xfId="0" applyNumberFormat="1" applyFont="1" applyBorder="1" applyAlignment="1">
      <alignment horizontal="left"/>
    </xf>
    <xf numFmtId="3" fontId="54" fillId="0" borderId="1" xfId="0" applyNumberFormat="1" applyFont="1" applyBorder="1"/>
    <xf numFmtId="0" fontId="54" fillId="0" borderId="1" xfId="0" applyFont="1" applyBorder="1" applyAlignment="1"/>
    <xf numFmtId="0" fontId="133" fillId="0" borderId="7" xfId="0" quotePrefix="1" applyFont="1" applyBorder="1" applyAlignment="1">
      <alignment horizontal="left" vertical="top"/>
    </xf>
    <xf numFmtId="3" fontId="133" fillId="0" borderId="1" xfId="0" applyNumberFormat="1" applyFont="1" applyBorder="1" applyAlignment="1">
      <alignment horizontal="left" vertical="top"/>
    </xf>
    <xf numFmtId="3" fontId="25" fillId="0" borderId="1" xfId="0" applyNumberFormat="1" applyFont="1" applyBorder="1" applyAlignment="1">
      <alignment horizontal="left" vertical="top"/>
    </xf>
    <xf numFmtId="0" fontId="88" fillId="3" borderId="7" xfId="0" applyFont="1" applyFill="1" applyBorder="1" applyAlignment="1">
      <alignment horizontal="left" vertical="top"/>
    </xf>
    <xf numFmtId="0" fontId="88" fillId="3" borderId="7" xfId="0" applyFont="1" applyFill="1" applyBorder="1" applyAlignment="1">
      <alignment horizontal="left"/>
    </xf>
    <xf numFmtId="0" fontId="88" fillId="3" borderId="14" xfId="0" applyFont="1" applyFill="1" applyBorder="1" applyAlignment="1">
      <alignment horizontal="left"/>
    </xf>
    <xf numFmtId="0" fontId="88" fillId="0" borderId="17" xfId="0" quotePrefix="1" applyFont="1" applyBorder="1" applyAlignment="1">
      <alignment horizontal="left" vertical="top"/>
    </xf>
    <xf numFmtId="0" fontId="133" fillId="0" borderId="10" xfId="0" applyFont="1" applyBorder="1" applyAlignment="1">
      <alignment horizontal="left" vertical="top"/>
    </xf>
    <xf numFmtId="0" fontId="54" fillId="0" borderId="7" xfId="0" applyFont="1" applyBorder="1" applyAlignment="1"/>
    <xf numFmtId="0" fontId="88" fillId="0" borderId="0" xfId="0" applyFont="1" applyAlignment="1">
      <alignment horizontal="left"/>
    </xf>
    <xf numFmtId="3" fontId="88" fillId="0" borderId="7" xfId="0" applyNumberFormat="1" applyFont="1" applyBorder="1" applyAlignment="1">
      <alignment horizontal="left" vertical="top"/>
    </xf>
    <xf numFmtId="3" fontId="88" fillId="0" borderId="8" xfId="0" applyNumberFormat="1" applyFont="1" applyBorder="1" applyAlignment="1">
      <alignment horizontal="left" vertical="top"/>
    </xf>
    <xf numFmtId="0" fontId="88" fillId="0" borderId="17" xfId="0" applyFont="1" applyBorder="1" applyAlignment="1">
      <alignment horizontal="left"/>
    </xf>
    <xf numFmtId="3" fontId="88" fillId="3" borderId="7" xfId="0" applyNumberFormat="1" applyFont="1" applyFill="1" applyBorder="1" applyAlignment="1">
      <alignment horizontal="left"/>
    </xf>
    <xf numFmtId="3" fontId="88" fillId="0" borderId="1" xfId="0" applyNumberFormat="1" applyFont="1" applyBorder="1" applyAlignment="1">
      <alignment horizontal="left"/>
    </xf>
    <xf numFmtId="0" fontId="88" fillId="0" borderId="7" xfId="0" applyFont="1" applyBorder="1" applyAlignment="1">
      <alignment horizontal="left"/>
    </xf>
    <xf numFmtId="0" fontId="133" fillId="0" borderId="7" xfId="0" applyFont="1" applyBorder="1" applyAlignment="1">
      <alignment horizontal="left" vertical="top"/>
    </xf>
    <xf numFmtId="0" fontId="88" fillId="0" borderId="7" xfId="0" quotePrefix="1" applyFont="1" applyBorder="1" applyAlignment="1">
      <alignment horizontal="left" vertical="top"/>
    </xf>
    <xf numFmtId="3" fontId="88" fillId="3" borderId="1" xfId="0" applyNumberFormat="1" applyFont="1" applyFill="1" applyBorder="1" applyAlignment="1">
      <alignment horizontal="left"/>
    </xf>
    <xf numFmtId="0" fontId="133" fillId="0" borderId="7" xfId="0" applyFont="1" applyBorder="1" applyAlignment="1">
      <alignment horizontal="left" vertical="top" wrapText="1"/>
    </xf>
    <xf numFmtId="3" fontId="54" fillId="0" borderId="1" xfId="0" applyNumberFormat="1" applyFont="1" applyBorder="1" applyAlignment="1">
      <alignment horizontal="left"/>
    </xf>
    <xf numFmtId="3" fontId="133" fillId="0" borderId="7" xfId="0" applyNumberFormat="1" applyFont="1" applyBorder="1" applyAlignment="1">
      <alignment horizontal="left" vertical="top"/>
    </xf>
    <xf numFmtId="3" fontId="133" fillId="0" borderId="8" xfId="0" applyNumberFormat="1" applyFont="1" applyBorder="1" applyAlignment="1">
      <alignment horizontal="left" vertical="top"/>
    </xf>
    <xf numFmtId="3" fontId="88" fillId="0" borderId="7" xfId="0" applyNumberFormat="1" applyFont="1" applyBorder="1" applyAlignment="1">
      <alignment horizontal="center"/>
    </xf>
    <xf numFmtId="3" fontId="134" fillId="0" borderId="1" xfId="0" applyNumberFormat="1" applyFont="1" applyBorder="1" applyAlignment="1">
      <alignment horizontal="left"/>
    </xf>
    <xf numFmtId="0" fontId="88" fillId="0" borderId="1" xfId="0" applyFont="1" applyBorder="1" applyAlignment="1">
      <alignment horizontal="left" vertical="top"/>
    </xf>
    <xf numFmtId="166" fontId="54" fillId="0" borderId="0" xfId="0" applyNumberFormat="1" applyFont="1" applyAlignment="1"/>
    <xf numFmtId="0" fontId="135" fillId="0" borderId="0" xfId="0" applyFont="1" applyAlignment="1"/>
    <xf numFmtId="0" fontId="108" fillId="5" borderId="0" xfId="0" applyFont="1" applyFill="1" applyAlignment="1"/>
    <xf numFmtId="165" fontId="137" fillId="5" borderId="0" xfId="0" applyNumberFormat="1" applyFont="1" applyFill="1" applyAlignment="1">
      <alignment horizontal="left" vertical="top"/>
    </xf>
    <xf numFmtId="0" fontId="137" fillId="5" borderId="0" xfId="0" applyFont="1" applyFill="1" applyAlignment="1">
      <alignment horizontal="left" vertical="top"/>
    </xf>
    <xf numFmtId="0" fontId="137" fillId="12" borderId="1" xfId="0" applyFont="1" applyFill="1" applyBorder="1" applyAlignment="1">
      <alignment vertical="top"/>
    </xf>
    <xf numFmtId="0" fontId="136" fillId="12" borderId="9" xfId="0" applyFont="1" applyFill="1" applyBorder="1" applyAlignment="1">
      <alignment horizontal="center" vertical="top"/>
    </xf>
    <xf numFmtId="165" fontId="136" fillId="12" borderId="9" xfId="0" applyNumberFormat="1" applyFont="1" applyFill="1" applyBorder="1" applyAlignment="1">
      <alignment horizontal="center" vertical="top"/>
    </xf>
    <xf numFmtId="165" fontId="137" fillId="12" borderId="9" xfId="0" applyNumberFormat="1" applyFont="1" applyFill="1" applyBorder="1" applyAlignment="1">
      <alignment horizontal="center" vertical="top"/>
    </xf>
    <xf numFmtId="0" fontId="137" fillId="5" borderId="14" xfId="0" applyFont="1" applyFill="1" applyBorder="1" applyAlignment="1">
      <alignment vertical="top"/>
    </xf>
    <xf numFmtId="0" fontId="136" fillId="5" borderId="18" xfId="0" applyFont="1" applyFill="1" applyBorder="1" applyAlignment="1">
      <alignment horizontal="center" vertical="top"/>
    </xf>
    <xf numFmtId="165" fontId="136" fillId="5" borderId="18" xfId="0" applyNumberFormat="1" applyFont="1" applyFill="1" applyBorder="1" applyAlignment="1">
      <alignment horizontal="center" vertical="top"/>
    </xf>
    <xf numFmtId="165" fontId="137" fillId="5" borderId="18" xfId="0" applyNumberFormat="1" applyFont="1" applyFill="1" applyBorder="1" applyAlignment="1">
      <alignment horizontal="center" vertical="top"/>
    </xf>
    <xf numFmtId="0" fontId="136" fillId="5" borderId="18" xfId="0" applyFont="1" applyFill="1" applyBorder="1" applyAlignment="1">
      <alignment horizontal="center" vertical="top"/>
    </xf>
    <xf numFmtId="165" fontId="136" fillId="5" borderId="18" xfId="0" applyNumberFormat="1" applyFont="1" applyFill="1" applyBorder="1" applyAlignment="1">
      <alignment horizontal="center" vertical="top"/>
    </xf>
    <xf numFmtId="165" fontId="137" fillId="5" borderId="18" xfId="0" applyNumberFormat="1" applyFont="1" applyFill="1" applyBorder="1" applyAlignment="1">
      <alignment horizontal="center" vertical="top"/>
    </xf>
    <xf numFmtId="165" fontId="137" fillId="5" borderId="0" xfId="0" applyNumberFormat="1" applyFont="1" applyFill="1" applyAlignment="1">
      <alignment horizontal="center" vertical="top"/>
    </xf>
    <xf numFmtId="0" fontId="137" fillId="5" borderId="0" xfId="0" applyFont="1" applyFill="1" applyAlignment="1">
      <alignment horizontal="center" vertical="top"/>
    </xf>
    <xf numFmtId="0" fontId="136" fillId="3" borderId="0" xfId="0" applyFont="1" applyFill="1" applyAlignment="1">
      <alignment vertical="top"/>
    </xf>
    <xf numFmtId="0" fontId="137" fillId="3" borderId="0" xfId="0" applyFont="1" applyFill="1" applyAlignment="1">
      <alignment horizontal="left" vertical="top"/>
    </xf>
    <xf numFmtId="0" fontId="137" fillId="12" borderId="9" xfId="0" applyFont="1" applyFill="1" applyBorder="1" applyAlignment="1">
      <alignment horizontal="center" vertical="top"/>
    </xf>
    <xf numFmtId="0" fontId="137" fillId="3" borderId="14" xfId="0" applyFont="1" applyFill="1" applyBorder="1" applyAlignment="1">
      <alignment vertical="top"/>
    </xf>
    <xf numFmtId="0" fontId="136" fillId="3" borderId="18" xfId="0" applyFont="1" applyFill="1" applyBorder="1" applyAlignment="1">
      <alignment horizontal="center" vertical="top"/>
    </xf>
    <xf numFmtId="0" fontId="137" fillId="3" borderId="18" xfId="0" applyFont="1" applyFill="1" applyBorder="1" applyAlignment="1">
      <alignment horizontal="center" vertical="top"/>
    </xf>
    <xf numFmtId="0" fontId="136" fillId="3" borderId="18" xfId="0" applyFont="1" applyFill="1" applyBorder="1" applyAlignment="1">
      <alignment horizontal="center" vertical="top"/>
    </xf>
    <xf numFmtId="0" fontId="137" fillId="3" borderId="18" xfId="0" applyFont="1" applyFill="1" applyBorder="1" applyAlignment="1">
      <alignment horizontal="center" vertical="top"/>
    </xf>
    <xf numFmtId="0" fontId="137" fillId="3" borderId="0" xfId="0" applyFont="1" applyFill="1" applyAlignment="1">
      <alignment horizontal="center" vertical="top"/>
    </xf>
    <xf numFmtId="0" fontId="137" fillId="12" borderId="14" xfId="0" applyFont="1" applyFill="1" applyBorder="1" applyAlignment="1">
      <alignment vertical="top"/>
    </xf>
    <xf numFmtId="0" fontId="136" fillId="12" borderId="18" xfId="0" applyFont="1" applyFill="1" applyBorder="1" applyAlignment="1">
      <alignment horizontal="center"/>
    </xf>
    <xf numFmtId="0" fontId="112" fillId="0" borderId="0" xfId="0" applyFont="1" applyAlignment="1">
      <alignment vertical="top"/>
    </xf>
    <xf numFmtId="0" fontId="55" fillId="0" borderId="0" xfId="0" applyFont="1"/>
    <xf numFmtId="0" fontId="139" fillId="0" borderId="0" xfId="0" applyFont="1" applyAlignment="1"/>
    <xf numFmtId="0" fontId="69" fillId="0" borderId="0" xfId="0" applyFont="1" applyAlignment="1">
      <alignment vertical="top"/>
    </xf>
    <xf numFmtId="0" fontId="67" fillId="0" borderId="1" xfId="0" applyFont="1" applyBorder="1" applyAlignment="1">
      <alignment vertical="top"/>
    </xf>
    <xf numFmtId="165" fontId="69" fillId="0" borderId="1" xfId="0" applyNumberFormat="1" applyFont="1" applyBorder="1" applyAlignment="1">
      <alignment horizontal="center" vertical="top" wrapText="1"/>
    </xf>
    <xf numFmtId="165" fontId="67" fillId="0" borderId="1" xfId="0" applyNumberFormat="1" applyFont="1" applyBorder="1" applyAlignment="1">
      <alignment horizontal="center" vertical="top" wrapText="1"/>
    </xf>
    <xf numFmtId="165" fontId="69" fillId="0" borderId="1" xfId="0" applyNumberFormat="1" applyFont="1" applyBorder="1" applyAlignment="1">
      <alignment horizontal="center" vertical="top"/>
    </xf>
    <xf numFmtId="165" fontId="67" fillId="0" borderId="1" xfId="0" applyNumberFormat="1" applyFont="1" applyBorder="1" applyAlignment="1">
      <alignment horizontal="center" vertical="top"/>
    </xf>
    <xf numFmtId="165" fontId="67" fillId="0" borderId="0" xfId="0" applyNumberFormat="1" applyFont="1" applyAlignment="1">
      <alignment horizontal="center" vertical="top"/>
    </xf>
    <xf numFmtId="0" fontId="139" fillId="0" borderId="0" xfId="0" applyFont="1" applyAlignment="1">
      <alignment vertical="top"/>
    </xf>
    <xf numFmtId="0" fontId="140" fillId="0" borderId="0" xfId="0" applyFont="1" applyAlignment="1"/>
    <xf numFmtId="0" fontId="95" fillId="0" borderId="0" xfId="0" applyFont="1"/>
    <xf numFmtId="0" fontId="69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top"/>
    </xf>
    <xf numFmtId="165" fontId="39" fillId="0" borderId="1" xfId="0" applyNumberFormat="1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/>
    </xf>
    <xf numFmtId="165" fontId="39" fillId="0" borderId="1" xfId="0" applyNumberFormat="1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/>
    </xf>
    <xf numFmtId="0" fontId="33" fillId="0" borderId="2" xfId="0" applyFont="1" applyBorder="1" applyAlignment="1">
      <alignment vertical="top"/>
    </xf>
    <xf numFmtId="0" fontId="39" fillId="0" borderId="0" xfId="0" applyFont="1" applyAlignment="1">
      <alignment vertical="top"/>
    </xf>
    <xf numFmtId="0" fontId="33" fillId="4" borderId="0" xfId="0" applyFont="1" applyFill="1" applyAlignment="1">
      <alignment vertical="top"/>
    </xf>
    <xf numFmtId="0" fontId="33" fillId="4" borderId="0" xfId="0" applyFont="1" applyFill="1" applyAlignment="1">
      <alignment horizontal="center" vertical="top"/>
    </xf>
    <xf numFmtId="0" fontId="69" fillId="4" borderId="1" xfId="0" applyFont="1" applyFill="1" applyBorder="1" applyAlignment="1">
      <alignment horizontal="center" vertical="top"/>
    </xf>
    <xf numFmtId="0" fontId="33" fillId="4" borderId="0" xfId="0" applyFont="1" applyFill="1" applyAlignment="1">
      <alignment vertical="top"/>
    </xf>
    <xf numFmtId="165" fontId="137" fillId="3" borderId="0" xfId="0" applyNumberFormat="1" applyFont="1" applyFill="1" applyAlignment="1">
      <alignment horizontal="left" vertical="top"/>
    </xf>
    <xf numFmtId="0" fontId="136" fillId="12" borderId="18" xfId="0" applyFont="1" applyFill="1" applyBorder="1" applyAlignment="1">
      <alignment horizontal="center" vertical="top"/>
    </xf>
    <xf numFmtId="0" fontId="137" fillId="12" borderId="18" xfId="0" applyFont="1" applyFill="1" applyBorder="1" applyAlignment="1">
      <alignment horizontal="center" vertical="top"/>
    </xf>
    <xf numFmtId="0" fontId="140" fillId="0" borderId="0" xfId="0" applyFont="1"/>
    <xf numFmtId="0" fontId="54" fillId="0" borderId="0" xfId="0" applyFont="1" applyAlignment="1"/>
    <xf numFmtId="0" fontId="67" fillId="4" borderId="0" xfId="0" applyFont="1" applyFill="1" applyAlignment="1">
      <alignment horizontal="left" vertical="top"/>
    </xf>
    <xf numFmtId="165" fontId="67" fillId="4" borderId="0" xfId="0" applyNumberFormat="1" applyFont="1" applyFill="1" applyAlignment="1">
      <alignment horizontal="left" vertical="top"/>
    </xf>
    <xf numFmtId="0" fontId="33" fillId="4" borderId="1" xfId="0" applyFont="1" applyFill="1" applyBorder="1" applyAlignment="1">
      <alignment vertical="top"/>
    </xf>
    <xf numFmtId="0" fontId="39" fillId="4" borderId="1" xfId="0" applyFont="1" applyFill="1" applyBorder="1" applyAlignment="1">
      <alignment horizontal="center" vertical="top" wrapText="1"/>
    </xf>
    <xf numFmtId="0" fontId="69" fillId="4" borderId="1" xfId="0" applyFont="1" applyFill="1" applyBorder="1" applyAlignment="1">
      <alignment horizontal="center" vertical="top" wrapText="1"/>
    </xf>
    <xf numFmtId="165" fontId="69" fillId="4" borderId="1" xfId="0" applyNumberFormat="1" applyFont="1" applyFill="1" applyBorder="1" applyAlignment="1">
      <alignment horizontal="center" vertical="top" wrapText="1"/>
    </xf>
    <xf numFmtId="165" fontId="67" fillId="4" borderId="1" xfId="0" applyNumberFormat="1" applyFont="1" applyFill="1" applyBorder="1" applyAlignment="1">
      <alignment horizontal="center" vertical="top" wrapText="1"/>
    </xf>
    <xf numFmtId="0" fontId="39" fillId="4" borderId="1" xfId="0" applyFont="1" applyFill="1" applyBorder="1" applyAlignment="1">
      <alignment horizontal="center" vertical="top"/>
    </xf>
    <xf numFmtId="0" fontId="69" fillId="4" borderId="1" xfId="0" applyFont="1" applyFill="1" applyBorder="1" applyAlignment="1">
      <alignment horizontal="center" vertical="top"/>
    </xf>
    <xf numFmtId="165" fontId="69" fillId="4" borderId="1" xfId="0" applyNumberFormat="1" applyFont="1" applyFill="1" applyBorder="1" applyAlignment="1">
      <alignment horizontal="center" vertical="top"/>
    </xf>
    <xf numFmtId="165" fontId="67" fillId="4" borderId="1" xfId="0" applyNumberFormat="1" applyFont="1" applyFill="1" applyBorder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69" fillId="0" borderId="0" xfId="0" applyFont="1" applyAlignment="1">
      <alignment horizontal="center" vertical="top"/>
    </xf>
    <xf numFmtId="165" fontId="69" fillId="0" borderId="0" xfId="0" applyNumberFormat="1" applyFont="1" applyAlignment="1">
      <alignment horizontal="center" vertical="top"/>
    </xf>
    <xf numFmtId="0" fontId="54" fillId="5" borderId="19" xfId="0" applyFont="1" applyFill="1" applyBorder="1"/>
    <xf numFmtId="0" fontId="139" fillId="0" borderId="0" xfId="0" applyFont="1" applyAlignment="1">
      <alignment vertical="top"/>
    </xf>
    <xf numFmtId="0" fontId="141" fillId="0" borderId="0" xfId="0" applyFont="1" applyAlignment="1">
      <alignment horizontal="center" vertical="top"/>
    </xf>
    <xf numFmtId="0" fontId="141" fillId="0" borderId="0" xfId="0" applyFont="1" applyAlignment="1">
      <alignment horizontal="left" vertical="top"/>
    </xf>
    <xf numFmtId="165" fontId="141" fillId="0" borderId="0" xfId="0" applyNumberFormat="1" applyFont="1" applyAlignment="1">
      <alignment horizontal="left" vertical="top"/>
    </xf>
    <xf numFmtId="0" fontId="75" fillId="0" borderId="0" xfId="0" applyFont="1" applyAlignment="1">
      <alignment vertical="top"/>
    </xf>
    <xf numFmtId="0" fontId="67" fillId="0" borderId="0" xfId="0" applyFont="1" applyAlignment="1">
      <alignment vertical="top"/>
    </xf>
    <xf numFmtId="0" fontId="121" fillId="0" borderId="1" xfId="0" applyFont="1" applyBorder="1" applyAlignment="1">
      <alignment horizontal="center" vertical="top"/>
    </xf>
    <xf numFmtId="0" fontId="139" fillId="0" borderId="0" xfId="0" applyFont="1"/>
    <xf numFmtId="164" fontId="69" fillId="0" borderId="0" xfId="0" applyNumberFormat="1" applyFont="1" applyAlignment="1">
      <alignment vertical="top"/>
    </xf>
    <xf numFmtId="0" fontId="48" fillId="0" borderId="0" xfId="0" applyFont="1" applyAlignment="1">
      <alignment vertical="top"/>
    </xf>
    <xf numFmtId="0" fontId="33" fillId="0" borderId="0" xfId="0" applyFont="1"/>
    <xf numFmtId="0" fontId="112" fillId="0" borderId="12" xfId="0" applyFont="1" applyBorder="1" applyAlignment="1">
      <alignment vertical="top"/>
    </xf>
    <xf numFmtId="165" fontId="8" fillId="0" borderId="12" xfId="0" applyNumberFormat="1" applyFont="1" applyBorder="1" applyAlignment="1">
      <alignment vertical="top"/>
    </xf>
    <xf numFmtId="0" fontId="8" fillId="0" borderId="24" xfId="0" applyFont="1" applyBorder="1"/>
    <xf numFmtId="0" fontId="53" fillId="0" borderId="18" xfId="0" applyFont="1" applyBorder="1" applyAlignment="1">
      <alignment horizontal="center" vertical="top" wrapText="1"/>
    </xf>
    <xf numFmtId="165" fontId="53" fillId="0" borderId="18" xfId="0" applyNumberFormat="1" applyFont="1" applyBorder="1" applyAlignment="1">
      <alignment horizontal="center" vertical="top" wrapText="1"/>
    </xf>
    <xf numFmtId="165" fontId="54" fillId="0" borderId="18" xfId="0" applyNumberFormat="1" applyFont="1" applyBorder="1" applyAlignment="1">
      <alignment horizontal="center" vertical="top" wrapText="1"/>
    </xf>
    <xf numFmtId="0" fontId="54" fillId="0" borderId="18" xfId="0" applyFont="1" applyBorder="1" applyAlignment="1">
      <alignment vertical="top"/>
    </xf>
    <xf numFmtId="0" fontId="53" fillId="0" borderId="18" xfId="0" applyFont="1" applyBorder="1" applyAlignment="1">
      <alignment horizontal="center" vertical="top"/>
    </xf>
    <xf numFmtId="165" fontId="53" fillId="0" borderId="18" xfId="0" applyNumberFormat="1" applyFont="1" applyBorder="1" applyAlignment="1">
      <alignment horizontal="center" vertical="top"/>
    </xf>
    <xf numFmtId="0" fontId="53" fillId="0" borderId="18" xfId="0" applyFont="1" applyBorder="1" applyAlignment="1">
      <alignment horizontal="center" vertical="top"/>
    </xf>
    <xf numFmtId="165" fontId="54" fillId="0" borderId="18" xfId="0" applyNumberFormat="1" applyFont="1" applyBorder="1" applyAlignment="1">
      <alignment horizontal="center" vertical="top"/>
    </xf>
    <xf numFmtId="165" fontId="8" fillId="0" borderId="18" xfId="0" applyNumberFormat="1" applyFont="1" applyBorder="1" applyAlignment="1">
      <alignment vertical="top"/>
    </xf>
    <xf numFmtId="0" fontId="48" fillId="0" borderId="0" xfId="0" applyFont="1" applyAlignment="1">
      <alignment vertical="top"/>
    </xf>
    <xf numFmtId="0" fontId="95" fillId="0" borderId="0" xfId="0" applyFont="1" applyAlignment="1">
      <alignment vertical="top"/>
    </xf>
    <xf numFmtId="0" fontId="141" fillId="0" borderId="1" xfId="0" applyFont="1" applyBorder="1" applyAlignment="1">
      <alignment vertical="top"/>
    </xf>
    <xf numFmtId="0" fontId="142" fillId="0" borderId="1" xfId="0" applyFont="1" applyBorder="1" applyAlignment="1">
      <alignment horizontal="center" vertical="top" wrapText="1"/>
    </xf>
    <xf numFmtId="165" fontId="142" fillId="0" borderId="1" xfId="0" applyNumberFormat="1" applyFont="1" applyBorder="1" applyAlignment="1">
      <alignment horizontal="center" vertical="top" wrapText="1"/>
    </xf>
    <xf numFmtId="165" fontId="141" fillId="0" borderId="1" xfId="0" applyNumberFormat="1" applyFont="1" applyBorder="1" applyAlignment="1">
      <alignment horizontal="center" vertical="top" wrapText="1"/>
    </xf>
    <xf numFmtId="0" fontId="142" fillId="0" borderId="1" xfId="0" applyFont="1" applyBorder="1" applyAlignment="1">
      <alignment horizontal="center" vertical="top"/>
    </xf>
    <xf numFmtId="0" fontId="142" fillId="0" borderId="1" xfId="0" applyFont="1" applyBorder="1" applyAlignment="1">
      <alignment horizontal="center" vertical="top"/>
    </xf>
    <xf numFmtId="165" fontId="142" fillId="0" borderId="1" xfId="0" applyNumberFormat="1" applyFont="1" applyBorder="1" applyAlignment="1">
      <alignment horizontal="center" vertical="top"/>
    </xf>
    <xf numFmtId="165" fontId="141" fillId="0" borderId="1" xfId="0" applyNumberFormat="1" applyFont="1" applyBorder="1" applyAlignment="1">
      <alignment horizontal="center" vertical="top"/>
    </xf>
    <xf numFmtId="165" fontId="141" fillId="0" borderId="0" xfId="0" applyNumberFormat="1" applyFont="1" applyAlignment="1">
      <alignment horizontal="center" vertical="top"/>
    </xf>
    <xf numFmtId="0" fontId="143" fillId="0" borderId="0" xfId="0" applyFont="1" applyAlignment="1">
      <alignment horizontal="center" vertical="top"/>
    </xf>
    <xf numFmtId="0" fontId="112" fillId="0" borderId="0" xfId="0" applyFont="1" applyAlignment="1">
      <alignment vertical="top"/>
    </xf>
    <xf numFmtId="0" fontId="144" fillId="3" borderId="0" xfId="0" applyFont="1" applyFill="1" applyAlignment="1"/>
    <xf numFmtId="0" fontId="142" fillId="0" borderId="0" xfId="0" applyFont="1" applyAlignment="1">
      <alignment horizontal="center" vertical="top" wrapText="1"/>
    </xf>
    <xf numFmtId="165" fontId="142" fillId="0" borderId="0" xfId="0" applyNumberFormat="1" applyFont="1" applyAlignment="1">
      <alignment horizontal="center" vertical="top" wrapText="1"/>
    </xf>
    <xf numFmtId="165" fontId="141" fillId="0" borderId="0" xfId="0" applyNumberFormat="1" applyFont="1" applyAlignment="1">
      <alignment horizontal="center" vertical="top" wrapText="1"/>
    </xf>
    <xf numFmtId="0" fontId="142" fillId="0" borderId="0" xfId="0" applyFont="1" applyAlignment="1">
      <alignment horizontal="left" vertical="top"/>
    </xf>
    <xf numFmtId="0" fontId="142" fillId="0" borderId="1" xfId="0" applyFont="1" applyBorder="1" applyAlignment="1">
      <alignment horizontal="left" vertical="top"/>
    </xf>
    <xf numFmtId="165" fontId="141" fillId="0" borderId="1" xfId="0" applyNumberFormat="1" applyFont="1" applyBorder="1" applyAlignment="1">
      <alignment horizontal="left" vertical="top"/>
    </xf>
    <xf numFmtId="0" fontId="23" fillId="0" borderId="0" xfId="0" applyFont="1"/>
    <xf numFmtId="0" fontId="143" fillId="0" borderId="0" xfId="0" applyFont="1" applyAlignment="1">
      <alignment horizontal="left" vertical="top"/>
    </xf>
    <xf numFmtId="0" fontId="145" fillId="0" borderId="0" xfId="0" applyFont="1" applyAlignment="1">
      <alignment vertical="top"/>
    </xf>
    <xf numFmtId="0" fontId="145" fillId="0" borderId="0" xfId="0" applyFont="1" applyAlignment="1">
      <alignment horizontal="center" vertical="top"/>
    </xf>
    <xf numFmtId="0" fontId="145" fillId="0" borderId="0" xfId="0" applyFont="1" applyAlignment="1">
      <alignment vertical="center"/>
    </xf>
    <xf numFmtId="165" fontId="141" fillId="0" borderId="13" xfId="0" applyNumberFormat="1" applyFont="1" applyFill="1" applyBorder="1" applyAlignment="1">
      <alignment horizontal="left" vertical="top"/>
    </xf>
    <xf numFmtId="0" fontId="8" fillId="0" borderId="24" xfId="0" applyFont="1" applyBorder="1" applyAlignment="1">
      <alignment vertical="top"/>
    </xf>
    <xf numFmtId="4" fontId="23" fillId="0" borderId="6" xfId="0" applyNumberFormat="1" applyFont="1" applyBorder="1" applyAlignment="1">
      <alignment vertical="top"/>
    </xf>
    <xf numFmtId="165" fontId="59" fillId="0" borderId="18" xfId="0" applyNumberFormat="1" applyFont="1" applyBorder="1" applyAlignment="1">
      <alignment horizontal="center" wrapText="1"/>
    </xf>
    <xf numFmtId="0" fontId="20" fillId="0" borderId="14" xfId="0" applyFont="1" applyBorder="1" applyAlignment="1"/>
    <xf numFmtId="0" fontId="8" fillId="0" borderId="33" xfId="0" applyFont="1" applyBorder="1" applyAlignment="1">
      <alignment horizontal="center" vertical="top"/>
    </xf>
    <xf numFmtId="0" fontId="8" fillId="0" borderId="24" xfId="0" applyFont="1" applyBorder="1" applyAlignment="1">
      <alignment vertical="top" wrapText="1"/>
    </xf>
    <xf numFmtId="164" fontId="8" fillId="0" borderId="24" xfId="0" applyNumberFormat="1" applyFont="1" applyBorder="1" applyAlignment="1">
      <alignment vertical="top"/>
    </xf>
    <xf numFmtId="165" fontId="8" fillId="0" borderId="24" xfId="0" applyNumberFormat="1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73" fontId="0" fillId="0" borderId="0" xfId="1" applyNumberFormat="1" applyFont="1" applyAlignment="1"/>
    <xf numFmtId="0" fontId="10" fillId="5" borderId="0" xfId="0" applyFont="1" applyFill="1"/>
    <xf numFmtId="0" fontId="9" fillId="5" borderId="0" xfId="0" applyFont="1" applyFill="1" applyAlignment="1">
      <alignment vertical="top"/>
    </xf>
    <xf numFmtId="4" fontId="9" fillId="5" borderId="0" xfId="0" applyNumberFormat="1" applyFont="1" applyFill="1" applyAlignment="1">
      <alignment vertical="top"/>
    </xf>
    <xf numFmtId="0" fontId="10" fillId="0" borderId="0" xfId="0" applyFont="1" applyAlignment="1"/>
    <xf numFmtId="164" fontId="74" fillId="0" borderId="36" xfId="0" applyNumberFormat="1" applyFont="1" applyBorder="1" applyAlignment="1">
      <alignment vertical="top"/>
    </xf>
    <xf numFmtId="165" fontId="74" fillId="0" borderId="36" xfId="0" applyNumberFormat="1" applyFont="1" applyBorder="1" applyAlignment="1">
      <alignment vertical="top"/>
    </xf>
    <xf numFmtId="169" fontId="74" fillId="0" borderId="36" xfId="0" applyNumberFormat="1" applyFont="1" applyBorder="1" applyAlignment="1">
      <alignment horizontal="center" vertical="top"/>
    </xf>
    <xf numFmtId="2" fontId="74" fillId="0" borderId="36" xfId="0" applyNumberFormat="1" applyFont="1" applyBorder="1" applyAlignment="1">
      <alignment horizontal="right" vertical="top"/>
    </xf>
    <xf numFmtId="165" fontId="74" fillId="0" borderId="37" xfId="0" applyNumberFormat="1" applyFont="1" applyBorder="1" applyAlignment="1">
      <alignment vertical="top"/>
    </xf>
    <xf numFmtId="166" fontId="74" fillId="0" borderId="37" xfId="0" applyNumberFormat="1" applyFont="1" applyBorder="1" applyAlignment="1">
      <alignment vertical="top"/>
    </xf>
    <xf numFmtId="0" fontId="33" fillId="13" borderId="1" xfId="0" applyFont="1" applyFill="1" applyBorder="1" applyAlignment="1">
      <alignment horizontal="center" vertical="top"/>
    </xf>
    <xf numFmtId="0" fontId="39" fillId="13" borderId="1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left" vertical="center" wrapText="1"/>
    </xf>
    <xf numFmtId="164" fontId="21" fillId="13" borderId="1" xfId="0" applyNumberFormat="1" applyFont="1" applyFill="1" applyBorder="1" applyAlignment="1">
      <alignment horizontal="right" vertical="center" shrinkToFit="1"/>
    </xf>
    <xf numFmtId="165" fontId="21" fillId="13" borderId="1" xfId="0" applyNumberFormat="1" applyFont="1" applyFill="1" applyBorder="1" applyAlignment="1">
      <alignment horizontal="right" vertical="center" shrinkToFit="1"/>
    </xf>
    <xf numFmtId="165" fontId="21" fillId="13" borderId="1" xfId="0" applyNumberFormat="1" applyFont="1" applyFill="1" applyBorder="1" applyAlignment="1">
      <alignment horizontal="center" vertical="center" shrinkToFit="1"/>
    </xf>
    <xf numFmtId="0" fontId="9" fillId="13" borderId="0" xfId="0" applyFont="1" applyFill="1" applyAlignment="1">
      <alignment vertical="top"/>
    </xf>
    <xf numFmtId="165" fontId="46" fillId="13" borderId="1" xfId="0" applyNumberFormat="1" applyFont="1" applyFill="1" applyBorder="1" applyAlignment="1">
      <alignment horizontal="left" vertical="top"/>
    </xf>
    <xf numFmtId="0" fontId="46" fillId="13" borderId="1" xfId="0" applyFont="1" applyFill="1" applyBorder="1" applyAlignment="1">
      <alignment horizontal="left" vertical="top"/>
    </xf>
    <xf numFmtId="164" fontId="47" fillId="13" borderId="1" xfId="0" applyNumberFormat="1" applyFont="1" applyFill="1" applyBorder="1" applyAlignment="1">
      <alignment horizontal="right" vertical="top" shrinkToFit="1"/>
    </xf>
    <xf numFmtId="164" fontId="47" fillId="13" borderId="0" xfId="0" applyNumberFormat="1" applyFont="1" applyFill="1" applyAlignment="1">
      <alignment horizontal="right" vertical="top" shrinkToFit="1"/>
    </xf>
    <xf numFmtId="0" fontId="33" fillId="13" borderId="1" xfId="0" applyFont="1" applyFill="1" applyBorder="1" applyAlignment="1">
      <alignment horizontal="left" vertical="top"/>
    </xf>
    <xf numFmtId="164" fontId="12" fillId="13" borderId="1" xfId="0" applyNumberFormat="1" applyFont="1" applyFill="1" applyBorder="1" applyAlignment="1">
      <alignment horizontal="right" vertical="top" shrinkToFit="1"/>
    </xf>
    <xf numFmtId="165" fontId="33" fillId="13" borderId="0" xfId="0" applyNumberFormat="1" applyFont="1" applyFill="1" applyAlignment="1">
      <alignment horizontal="left" vertical="top"/>
    </xf>
    <xf numFmtId="0" fontId="0" fillId="13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94" fillId="0" borderId="24" xfId="0" applyFont="1" applyBorder="1" applyAlignment="1">
      <alignment horizontal="center" vertical="center" wrapText="1"/>
    </xf>
    <xf numFmtId="0" fontId="20" fillId="0" borderId="24" xfId="0" applyFont="1" applyBorder="1"/>
    <xf numFmtId="0" fontId="20" fillId="0" borderId="18" xfId="0" applyFont="1" applyBorder="1"/>
    <xf numFmtId="165" fontId="51" fillId="0" borderId="6" xfId="0" applyNumberFormat="1" applyFont="1" applyBorder="1" applyAlignment="1">
      <alignment horizontal="center" vertical="center" wrapText="1"/>
    </xf>
    <xf numFmtId="0" fontId="20" fillId="0" borderId="13" xfId="0" applyFont="1" applyBorder="1"/>
    <xf numFmtId="0" fontId="20" fillId="0" borderId="14" xfId="0" applyFont="1" applyBorder="1"/>
    <xf numFmtId="165" fontId="51" fillId="0" borderId="6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5" fontId="52" fillId="0" borderId="6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vertical="top"/>
    </xf>
    <xf numFmtId="165" fontId="94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12" xfId="0" applyFont="1" applyBorder="1"/>
    <xf numFmtId="165" fontId="94" fillId="0" borderId="24" xfId="0" applyNumberFormat="1" applyFont="1" applyBorder="1" applyAlignment="1">
      <alignment horizontal="center" wrapText="1"/>
    </xf>
    <xf numFmtId="164" fontId="94" fillId="0" borderId="24" xfId="0" applyNumberFormat="1" applyFont="1" applyBorder="1" applyAlignment="1">
      <alignment horizontal="center" wrapText="1"/>
    </xf>
    <xf numFmtId="0" fontId="94" fillId="0" borderId="24" xfId="0" applyFont="1" applyBorder="1" applyAlignment="1">
      <alignment horizontal="center" wrapText="1"/>
    </xf>
    <xf numFmtId="165" fontId="25" fillId="0" borderId="0" xfId="0" applyNumberFormat="1" applyFont="1" applyAlignment="1">
      <alignment horizontal="center" vertical="top" shrinkToFit="1"/>
    </xf>
    <xf numFmtId="165" fontId="25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165" fontId="46" fillId="0" borderId="6" xfId="0" applyNumberFormat="1" applyFont="1" applyBorder="1" applyAlignment="1">
      <alignment horizontal="center" vertical="center" wrapText="1"/>
    </xf>
    <xf numFmtId="165" fontId="46" fillId="0" borderId="6" xfId="0" applyNumberFormat="1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65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164" fontId="39" fillId="5" borderId="6" xfId="0" applyNumberFormat="1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165" fontId="39" fillId="5" borderId="7" xfId="0" applyNumberFormat="1" applyFont="1" applyFill="1" applyBorder="1" applyAlignment="1">
      <alignment horizontal="center" vertical="top"/>
    </xf>
    <xf numFmtId="0" fontId="20" fillId="0" borderId="8" xfId="0" applyFont="1" applyBorder="1"/>
    <xf numFmtId="0" fontId="20" fillId="0" borderId="9" xfId="0" applyFont="1" applyBorder="1"/>
    <xf numFmtId="0" fontId="94" fillId="0" borderId="13" xfId="0" applyFont="1" applyBorder="1" applyAlignment="1">
      <alignment horizontal="center"/>
    </xf>
    <xf numFmtId="0" fontId="96" fillId="0" borderId="13" xfId="0" applyFont="1" applyBorder="1" applyAlignment="1">
      <alignment horizontal="center" vertical="top"/>
    </xf>
    <xf numFmtId="0" fontId="96" fillId="0" borderId="24" xfId="0" applyFont="1" applyBorder="1" applyAlignment="1">
      <alignment wrapText="1"/>
    </xf>
    <xf numFmtId="0" fontId="96" fillId="0" borderId="24" xfId="0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center"/>
    </xf>
    <xf numFmtId="165" fontId="38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90" fillId="0" borderId="6" xfId="0" applyFont="1" applyBorder="1" applyAlignment="1">
      <alignment horizontal="left" vertical="top" wrapText="1"/>
    </xf>
    <xf numFmtId="165" fontId="32" fillId="0" borderId="0" xfId="0" applyNumberFormat="1" applyFont="1" applyAlignment="1">
      <alignment horizontal="center"/>
    </xf>
    <xf numFmtId="0" fontId="75" fillId="0" borderId="13" xfId="0" applyFont="1" applyBorder="1" applyAlignment="1">
      <alignment horizontal="center" vertical="top" wrapText="1"/>
    </xf>
    <xf numFmtId="0" fontId="60" fillId="0" borderId="0" xfId="0" applyFont="1" applyAlignment="1">
      <alignment horizontal="center"/>
    </xf>
    <xf numFmtId="164" fontId="12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0" fillId="0" borderId="2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74" fillId="0" borderId="35" xfId="0" applyFont="1" applyBorder="1" applyAlignment="1">
      <alignment horizontal="center" vertical="top"/>
    </xf>
    <xf numFmtId="0" fontId="147" fillId="0" borderId="36" xfId="0" applyFont="1" applyBorder="1"/>
    <xf numFmtId="164" fontId="3" fillId="0" borderId="24" xfId="0" applyNumberFormat="1" applyFont="1" applyBorder="1" applyAlignment="1">
      <alignment vertical="top"/>
    </xf>
    <xf numFmtId="165" fontId="3" fillId="0" borderId="24" xfId="0" applyNumberFormat="1" applyFont="1" applyBorder="1" applyAlignment="1">
      <alignment vertical="top"/>
    </xf>
    <xf numFmtId="0" fontId="105" fillId="0" borderId="0" xfId="0" applyFont="1" applyAlignment="1">
      <alignment horizontal="center" vertical="top"/>
    </xf>
    <xf numFmtId="0" fontId="105" fillId="0" borderId="0" xfId="0" applyFont="1" applyAlignment="1">
      <alignment horizontal="center"/>
    </xf>
    <xf numFmtId="0" fontId="106" fillId="0" borderId="28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right" vertical="top"/>
    </xf>
    <xf numFmtId="0" fontId="3" fillId="0" borderId="6" xfId="0" applyFont="1" applyBorder="1" applyAlignment="1">
      <alignment horizontal="center"/>
    </xf>
    <xf numFmtId="0" fontId="107" fillId="0" borderId="6" xfId="0" applyFont="1" applyBorder="1" applyAlignment="1">
      <alignment horizontal="center" wrapText="1"/>
    </xf>
    <xf numFmtId="4" fontId="23" fillId="0" borderId="6" xfId="0" applyNumberFormat="1" applyFont="1" applyBorder="1" applyAlignment="1">
      <alignment horizontal="right" vertical="top"/>
    </xf>
    <xf numFmtId="0" fontId="106" fillId="0" borderId="29" xfId="0" applyFont="1" applyBorder="1" applyAlignment="1">
      <alignment horizontal="center" vertical="top" wrapText="1"/>
    </xf>
    <xf numFmtId="0" fontId="20" fillId="0" borderId="33" xfId="0" applyFont="1" applyBorder="1"/>
    <xf numFmtId="0" fontId="20" fillId="0" borderId="34" xfId="0" applyFont="1" applyBorder="1"/>
    <xf numFmtId="0" fontId="86" fillId="0" borderId="28" xfId="0" applyFont="1" applyBorder="1" applyAlignment="1">
      <alignment horizontal="center" vertical="top" wrapText="1"/>
    </xf>
    <xf numFmtId="0" fontId="106" fillId="0" borderId="30" xfId="0" applyFont="1" applyBorder="1" applyAlignment="1">
      <alignment horizontal="center" vertical="top" wrapText="1"/>
    </xf>
    <xf numFmtId="0" fontId="20" fillId="0" borderId="31" xfId="0" applyFont="1" applyBorder="1"/>
    <xf numFmtId="0" fontId="20" fillId="0" borderId="32" xfId="0" applyFont="1" applyBorder="1"/>
    <xf numFmtId="0" fontId="106" fillId="0" borderId="8" xfId="0" applyFont="1" applyBorder="1" applyAlignment="1">
      <alignment horizontal="center" vertical="top" wrapText="1"/>
    </xf>
    <xf numFmtId="165" fontId="106" fillId="0" borderId="8" xfId="0" applyNumberFormat="1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51" fillId="0" borderId="1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20" fillId="0" borderId="20" xfId="0" applyFont="1" applyBorder="1"/>
    <xf numFmtId="0" fontId="8" fillId="0" borderId="6" xfId="0" applyFont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46" fillId="0" borderId="6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 vertical="top"/>
    </xf>
    <xf numFmtId="165" fontId="26" fillId="0" borderId="0" xfId="0" applyNumberFormat="1" applyFont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7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left" vertical="top"/>
    </xf>
    <xf numFmtId="165" fontId="2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 vertical="top"/>
    </xf>
    <xf numFmtId="165" fontId="15" fillId="0" borderId="6" xfId="0" applyNumberFormat="1" applyFont="1" applyBorder="1" applyAlignment="1">
      <alignment horizontal="left" vertical="top"/>
    </xf>
    <xf numFmtId="165" fontId="16" fillId="0" borderId="0" xfId="0" applyNumberFormat="1" applyFont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165" fontId="15" fillId="0" borderId="0" xfId="0" applyNumberFormat="1" applyFont="1" applyAlignment="1">
      <alignment horizontal="center" vertical="top"/>
    </xf>
    <xf numFmtId="165" fontId="46" fillId="0" borderId="6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6" fillId="0" borderId="6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top"/>
    </xf>
    <xf numFmtId="0" fontId="46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 vertical="top"/>
    </xf>
    <xf numFmtId="0" fontId="111" fillId="0" borderId="2" xfId="0" applyFont="1" applyBorder="1" applyAlignment="1">
      <alignment horizontal="left" vertical="top" wrapText="1"/>
    </xf>
    <xf numFmtId="0" fontId="20" fillId="0" borderId="17" xfId="0" applyFont="1" applyBorder="1"/>
    <xf numFmtId="0" fontId="128" fillId="10" borderId="6" xfId="0" applyFont="1" applyFill="1" applyBorder="1" applyAlignment="1">
      <alignment horizontal="center" vertical="top"/>
    </xf>
    <xf numFmtId="0" fontId="54" fillId="0" borderId="6" xfId="0" applyFont="1" applyBorder="1"/>
    <xf numFmtId="0" fontId="123" fillId="10" borderId="6" xfId="0" applyFont="1" applyFill="1" applyBorder="1" applyAlignment="1">
      <alignment horizontal="left" vertical="top"/>
    </xf>
    <xf numFmtId="0" fontId="121" fillId="0" borderId="13" xfId="0" applyFont="1" applyBorder="1" applyAlignment="1">
      <alignment horizontal="left" vertical="top"/>
    </xf>
    <xf numFmtId="0" fontId="75" fillId="0" borderId="6" xfId="0" applyFont="1" applyBorder="1" applyAlignment="1">
      <alignment horizontal="left" vertical="top"/>
    </xf>
    <xf numFmtId="0" fontId="130" fillId="0" borderId="6" xfId="0" applyFont="1" applyBorder="1"/>
    <xf numFmtId="0" fontId="120" fillId="0" borderId="5" xfId="0" applyFont="1" applyBorder="1" applyAlignment="1">
      <alignment horizontal="left" vertical="center"/>
    </xf>
    <xf numFmtId="0" fontId="111" fillId="0" borderId="0" xfId="0" applyFont="1" applyAlignment="1">
      <alignment horizontal="left" vertical="top" wrapText="1"/>
    </xf>
    <xf numFmtId="0" fontId="136" fillId="3" borderId="12" xfId="0" applyFont="1" applyFill="1" applyBorder="1" applyAlignment="1">
      <alignment horizontal="left" vertical="top"/>
    </xf>
    <xf numFmtId="164" fontId="99" fillId="0" borderId="7" xfId="0" applyNumberFormat="1" applyFont="1" applyBorder="1" applyAlignment="1">
      <alignment horizontal="left" vertical="center" wrapText="1"/>
    </xf>
    <xf numFmtId="0" fontId="142" fillId="0" borderId="0" xfId="0" applyFont="1" applyAlignment="1">
      <alignment horizontal="center" vertical="top"/>
    </xf>
    <xf numFmtId="0" fontId="136" fillId="5" borderId="0" xfId="0" applyFont="1" applyFill="1" applyAlignment="1">
      <alignment vertical="top"/>
    </xf>
    <xf numFmtId="0" fontId="138" fillId="3" borderId="0" xfId="0" applyFont="1" applyFill="1" applyAlignment="1">
      <alignment vertical="top"/>
    </xf>
    <xf numFmtId="0" fontId="136" fillId="3" borderId="0" xfId="0" applyFont="1" applyFill="1" applyAlignment="1">
      <alignment vertical="top"/>
    </xf>
    <xf numFmtId="164" fontId="3" fillId="0" borderId="24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vertical="top"/>
    </xf>
    <xf numFmtId="0" fontId="3" fillId="0" borderId="24" xfId="0" applyFont="1" applyFill="1" applyBorder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H13"/>
  <sheetViews>
    <sheetView workbookViewId="0">
      <selection activeCell="F34" sqref="F34"/>
    </sheetView>
  </sheetViews>
  <sheetFormatPr defaultColWidth="14.42578125" defaultRowHeight="15" customHeight="1"/>
  <cols>
    <col min="1" max="1" width="3.7109375" customWidth="1"/>
    <col min="2" max="2" width="4.28515625" customWidth="1"/>
    <col min="4" max="4" width="20.85546875" customWidth="1"/>
    <col min="5" max="5" width="2.7109375" customWidth="1"/>
    <col min="7" max="7" width="18.5703125" customWidth="1"/>
  </cols>
  <sheetData>
    <row r="3" spans="1:8">
      <c r="A3" s="1656" t="s">
        <v>0</v>
      </c>
      <c r="B3" s="1655"/>
      <c r="C3" s="1655"/>
      <c r="D3" s="1655"/>
      <c r="E3" s="1655"/>
      <c r="F3" s="1655"/>
      <c r="G3" s="1655"/>
      <c r="H3" s="1655"/>
    </row>
    <row r="4" spans="1:8">
      <c r="A4" s="1"/>
      <c r="B4" s="1"/>
      <c r="C4" s="1"/>
      <c r="D4" s="1"/>
      <c r="E4" s="1"/>
      <c r="F4" s="1"/>
      <c r="G4" s="2"/>
      <c r="H4" s="2"/>
    </row>
    <row r="5" spans="1:8">
      <c r="A5" s="1657" t="s">
        <v>1</v>
      </c>
      <c r="B5" s="1655"/>
      <c r="C5" s="1655"/>
      <c r="D5" s="1655"/>
      <c r="E5" s="1"/>
      <c r="F5" s="1"/>
      <c r="G5" s="2"/>
      <c r="H5" s="2"/>
    </row>
    <row r="6" spans="1:8">
      <c r="A6" s="3" t="s">
        <v>2</v>
      </c>
      <c r="B6" s="1657" t="s">
        <v>3</v>
      </c>
      <c r="C6" s="1655"/>
      <c r="D6" s="1655"/>
      <c r="E6" s="4" t="s">
        <v>4</v>
      </c>
      <c r="F6" s="3" t="s">
        <v>5</v>
      </c>
      <c r="G6" s="5">
        <f>G8</f>
        <v>14914836174</v>
      </c>
      <c r="H6" s="2"/>
    </row>
    <row r="7" spans="1:8">
      <c r="A7" s="3" t="s">
        <v>6</v>
      </c>
      <c r="B7" s="1657" t="s">
        <v>7</v>
      </c>
      <c r="C7" s="1655"/>
      <c r="D7" s="1655"/>
      <c r="E7" s="6"/>
      <c r="F7" s="1"/>
      <c r="G7" s="7"/>
      <c r="H7" s="2"/>
    </row>
    <row r="8" spans="1:8">
      <c r="A8" s="1"/>
      <c r="B8" s="3" t="s">
        <v>8</v>
      </c>
      <c r="C8" s="1657" t="s">
        <v>9</v>
      </c>
      <c r="D8" s="1655"/>
      <c r="E8" s="4" t="s">
        <v>4</v>
      </c>
      <c r="F8" s="3" t="s">
        <v>5</v>
      </c>
      <c r="G8" s="5">
        <f>SUM(G9:G11)</f>
        <v>14914836174</v>
      </c>
      <c r="H8" s="2"/>
    </row>
    <row r="9" spans="1:8">
      <c r="A9" s="1"/>
      <c r="B9" s="1"/>
      <c r="C9" s="8"/>
      <c r="D9" s="9" t="s">
        <v>10</v>
      </c>
      <c r="E9" s="6"/>
      <c r="F9" s="1"/>
      <c r="G9" s="10">
        <v>9575728896</v>
      </c>
      <c r="H9" s="2"/>
    </row>
    <row r="10" spans="1:8">
      <c r="A10" s="1"/>
      <c r="B10" s="1"/>
      <c r="C10" s="8"/>
      <c r="D10" s="9" t="s">
        <v>11</v>
      </c>
      <c r="E10" s="6"/>
      <c r="F10" s="1"/>
      <c r="G10" s="10">
        <v>5292307278</v>
      </c>
      <c r="H10" s="7"/>
    </row>
    <row r="11" spans="1:8">
      <c r="A11" s="1"/>
      <c r="B11" s="1"/>
      <c r="C11" s="8"/>
      <c r="D11" s="9" t="s">
        <v>12</v>
      </c>
      <c r="E11" s="6"/>
      <c r="F11" s="1"/>
      <c r="G11" s="10">
        <v>46800000</v>
      </c>
      <c r="H11" s="2"/>
    </row>
    <row r="12" spans="1:8">
      <c r="A12" s="11"/>
      <c r="B12" s="12"/>
      <c r="C12" s="1654"/>
      <c r="D12" s="1655"/>
      <c r="E12" s="14"/>
      <c r="F12" s="12"/>
      <c r="G12" s="15"/>
      <c r="H12" s="16"/>
    </row>
    <row r="13" spans="1:8">
      <c r="A13" s="11"/>
      <c r="B13" s="11"/>
      <c r="C13" s="17"/>
      <c r="D13" s="13"/>
      <c r="E13" s="14"/>
      <c r="F13" s="12"/>
      <c r="G13" s="15"/>
      <c r="H13" s="16"/>
    </row>
  </sheetData>
  <mergeCells count="6">
    <mergeCell ref="C12:D12"/>
    <mergeCell ref="A3:H3"/>
    <mergeCell ref="A5:D5"/>
    <mergeCell ref="B6:D6"/>
    <mergeCell ref="B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B6" sqref="B6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58" t="s">
        <v>13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</row>
    <row r="2" spans="1:19" ht="14.25" customHeight="1"/>
    <row r="3" spans="1:19" ht="14.25" customHeight="1">
      <c r="A3" s="18" t="s">
        <v>14</v>
      </c>
      <c r="B3" s="18" t="s">
        <v>15</v>
      </c>
      <c r="N3" s="19"/>
      <c r="O3" s="19"/>
      <c r="P3" s="19"/>
      <c r="Q3" s="19"/>
      <c r="R3" s="19"/>
    </row>
    <row r="4" spans="1:19" ht="14.25" customHeight="1">
      <c r="A4" s="20"/>
      <c r="B4" s="21" t="s">
        <v>16</v>
      </c>
      <c r="C4" s="21" t="s">
        <v>17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  <c r="I4" s="21" t="s">
        <v>23</v>
      </c>
      <c r="J4" s="21" t="s">
        <v>24</v>
      </c>
      <c r="K4" s="21" t="s">
        <v>25</v>
      </c>
      <c r="L4" s="21" t="s">
        <v>26</v>
      </c>
      <c r="M4" s="21" t="s">
        <v>27</v>
      </c>
      <c r="N4" s="19"/>
      <c r="O4" s="22"/>
      <c r="P4" s="23"/>
      <c r="Q4" s="23"/>
      <c r="R4" s="23"/>
      <c r="S4" s="23"/>
    </row>
    <row r="5" spans="1:19" ht="14.25" customHeight="1">
      <c r="A5" s="24" t="s">
        <v>28</v>
      </c>
      <c r="B5" s="25">
        <v>3.6200000000000003E-2</v>
      </c>
      <c r="C5" s="25">
        <v>0.1166</v>
      </c>
      <c r="D5" s="25">
        <v>0.22450000000000001</v>
      </c>
      <c r="E5" s="25">
        <v>0.30080000000000001</v>
      </c>
      <c r="F5" s="25">
        <v>0.37369999999999998</v>
      </c>
      <c r="G5" s="25">
        <v>0.49669999999999997</v>
      </c>
      <c r="H5" s="25">
        <v>0.58309999999999995</v>
      </c>
      <c r="I5" s="25">
        <v>0.65810000000000002</v>
      </c>
      <c r="J5" s="25">
        <v>0.74270000000000003</v>
      </c>
      <c r="K5" s="25">
        <v>0.81910000000000005</v>
      </c>
      <c r="L5" s="25">
        <v>0.90059999999999996</v>
      </c>
      <c r="M5" s="25">
        <v>1</v>
      </c>
      <c r="N5" s="26"/>
      <c r="O5" s="27"/>
      <c r="P5" s="28"/>
      <c r="Q5" s="23"/>
      <c r="R5" s="23"/>
      <c r="S5" s="23"/>
    </row>
    <row r="6" spans="1:19" ht="14.25" customHeight="1">
      <c r="A6" s="24" t="s">
        <v>29</v>
      </c>
      <c r="B6" s="25">
        <v>3.2599999999999997E-2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9"/>
      <c r="O6" s="28"/>
      <c r="P6" s="28"/>
      <c r="Q6" s="30"/>
      <c r="R6" s="28"/>
      <c r="S6" s="28"/>
    </row>
    <row r="7" spans="1:19" ht="14.25" customHeight="1">
      <c r="N7" s="26"/>
      <c r="O7" s="31" t="s">
        <v>30</v>
      </c>
      <c r="P7" s="32">
        <v>540024179</v>
      </c>
      <c r="Q7" s="33"/>
      <c r="R7" s="34">
        <f>P7/P19*100</f>
        <v>3.6207181406483477</v>
      </c>
      <c r="S7" s="35"/>
    </row>
    <row r="8" spans="1:19" ht="14.25" customHeight="1">
      <c r="A8" s="36"/>
      <c r="N8" s="37"/>
      <c r="O8" s="31" t="s">
        <v>31</v>
      </c>
      <c r="P8" s="32">
        <v>1198352180</v>
      </c>
      <c r="Q8" s="33"/>
      <c r="R8" s="34">
        <f>P8/P19*100</f>
        <v>8.0346318660140863</v>
      </c>
      <c r="S8" s="34">
        <f>R7+R8</f>
        <v>11.655350006662434</v>
      </c>
    </row>
    <row r="9" spans="1:19" ht="14.25" customHeight="1">
      <c r="N9" s="19"/>
      <c r="O9" s="31" t="s">
        <v>32</v>
      </c>
      <c r="P9" s="32">
        <v>1609461480</v>
      </c>
      <c r="Q9" s="33"/>
      <c r="R9" s="34">
        <f>P9/P19*100</f>
        <v>10.791010113846658</v>
      </c>
      <c r="S9" s="34">
        <f t="shared" ref="S9:S18" si="0">S8+R9</f>
        <v>22.446360120509091</v>
      </c>
    </row>
    <row r="10" spans="1:19" ht="14.25" customHeight="1">
      <c r="N10" s="26"/>
      <c r="O10" s="31" t="s">
        <v>33</v>
      </c>
      <c r="P10" s="32">
        <v>1139105855</v>
      </c>
      <c r="Q10" s="33"/>
      <c r="R10" s="34">
        <f>P10/P19*100</f>
        <v>7.6374010529577543</v>
      </c>
      <c r="S10" s="34">
        <f t="shared" si="0"/>
        <v>30.083761173466847</v>
      </c>
    </row>
    <row r="11" spans="1:19" ht="14.25" customHeight="1">
      <c r="N11" s="26"/>
      <c r="O11" s="31" t="s">
        <v>34</v>
      </c>
      <c r="P11" s="32">
        <v>1086561480</v>
      </c>
      <c r="Q11" s="33"/>
      <c r="R11" s="34">
        <f>P11/P19*100</f>
        <v>7.2851050277986111</v>
      </c>
      <c r="S11" s="34">
        <f t="shared" si="0"/>
        <v>37.368866201265462</v>
      </c>
    </row>
    <row r="12" spans="1:19" ht="14.25" customHeight="1">
      <c r="N12" s="26"/>
      <c r="O12" s="31" t="s">
        <v>35</v>
      </c>
      <c r="P12" s="32">
        <v>1834389880</v>
      </c>
      <c r="Q12" s="33"/>
      <c r="R12" s="34">
        <f>P12/P19*100</f>
        <v>12.299095066144707</v>
      </c>
      <c r="S12" s="34">
        <f t="shared" si="0"/>
        <v>49.66796126741017</v>
      </c>
    </row>
    <row r="13" spans="1:19" ht="14.25" customHeight="1">
      <c r="N13" s="26"/>
      <c r="O13" s="31" t="s">
        <v>36</v>
      </c>
      <c r="P13" s="32">
        <v>1289102855</v>
      </c>
      <c r="Q13" s="33"/>
      <c r="R13" s="34">
        <f>P13/P19*100</f>
        <v>8.6430909462297922</v>
      </c>
      <c r="S13" s="34">
        <f t="shared" si="0"/>
        <v>58.311052213639961</v>
      </c>
    </row>
    <row r="14" spans="1:19" ht="14.25" customHeight="1">
      <c r="N14" s="26"/>
      <c r="O14" s="31" t="s">
        <v>37</v>
      </c>
      <c r="P14" s="32">
        <v>1118183755</v>
      </c>
      <c r="Q14" s="33"/>
      <c r="R14" s="34">
        <f>P14/P19*100</f>
        <v>7.4971239506421954</v>
      </c>
      <c r="S14" s="34">
        <f t="shared" si="0"/>
        <v>65.808176164282159</v>
      </c>
    </row>
    <row r="15" spans="1:19" ht="14.25" customHeight="1">
      <c r="N15" s="26"/>
      <c r="O15" s="31" t="s">
        <v>38</v>
      </c>
      <c r="P15" s="32">
        <v>1261880680</v>
      </c>
      <c r="Q15" s="33"/>
      <c r="R15" s="34">
        <f>P15/P19*100</f>
        <v>8.4605735207453989</v>
      </c>
      <c r="S15" s="34">
        <f t="shared" si="0"/>
        <v>74.268749685027558</v>
      </c>
    </row>
    <row r="16" spans="1:19" ht="14.25" customHeight="1">
      <c r="N16" s="26"/>
      <c r="O16" s="31" t="s">
        <v>39</v>
      </c>
      <c r="P16" s="32">
        <v>1139406480</v>
      </c>
      <c r="Q16" s="33"/>
      <c r="R16" s="34">
        <f>P16/P19*100</f>
        <v>7.6394166634310627</v>
      </c>
      <c r="S16" s="34">
        <f t="shared" si="0"/>
        <v>81.908166348458622</v>
      </c>
    </row>
    <row r="17" spans="14:19" ht="14.25" customHeight="1">
      <c r="N17" s="26"/>
      <c r="O17" s="31" t="s">
        <v>40</v>
      </c>
      <c r="P17" s="32">
        <v>1216534180</v>
      </c>
      <c r="Q17" s="33"/>
      <c r="R17" s="34">
        <f>P17/P19*100</f>
        <v>8.1565373283864808</v>
      </c>
      <c r="S17" s="34">
        <f t="shared" si="0"/>
        <v>90.064703676845099</v>
      </c>
    </row>
    <row r="18" spans="14:19" ht="14.25" customHeight="1">
      <c r="N18" s="26"/>
      <c r="O18" s="31" t="s">
        <v>41</v>
      </c>
      <c r="P18" s="32">
        <v>1481833170</v>
      </c>
      <c r="Q18" s="33"/>
      <c r="R18" s="34">
        <f>P18/P19*100</f>
        <v>9.9352963231549083</v>
      </c>
      <c r="S18" s="34">
        <f t="shared" si="0"/>
        <v>100</v>
      </c>
    </row>
    <row r="19" spans="14:19" ht="14.25" customHeight="1">
      <c r="N19" s="26"/>
      <c r="O19" s="31" t="s">
        <v>42</v>
      </c>
      <c r="P19" s="32">
        <f>SUM(P7:P18)</f>
        <v>14914836174</v>
      </c>
      <c r="Q19" s="38"/>
      <c r="R19" s="28"/>
      <c r="S19" s="28"/>
    </row>
    <row r="20" spans="14:19" ht="14.25" customHeight="1">
      <c r="N20" s="26"/>
      <c r="O20" s="28"/>
      <c r="P20" s="28"/>
      <c r="Q20" s="23"/>
      <c r="R20" s="23"/>
      <c r="S20" s="23"/>
    </row>
    <row r="21" spans="14:19" ht="14.25" customHeight="1">
      <c r="N21" s="26"/>
      <c r="O21" s="31" t="s">
        <v>43</v>
      </c>
      <c r="P21" s="38"/>
      <c r="Q21" s="27"/>
      <c r="R21" s="23"/>
      <c r="S21" s="23"/>
    </row>
    <row r="22" spans="14:19" ht="14.25" customHeight="1">
      <c r="N22" s="19"/>
      <c r="O22" s="39"/>
      <c r="P22" s="40"/>
      <c r="Q22" s="19"/>
      <c r="R22" s="19"/>
    </row>
    <row r="23" spans="14:19" ht="14.25" customHeight="1">
      <c r="N23" s="19"/>
      <c r="O23" s="39"/>
      <c r="P23" s="40"/>
      <c r="Q23" s="19"/>
      <c r="R23" s="19"/>
    </row>
    <row r="24" spans="14:19" ht="14.25" customHeight="1">
      <c r="N24" s="19"/>
      <c r="O24" s="19"/>
      <c r="P24" s="37"/>
      <c r="Q24" s="19"/>
      <c r="R24" s="19"/>
    </row>
    <row r="25" spans="14:19" ht="14.25" customHeight="1">
      <c r="N25" s="19"/>
      <c r="O25" s="19"/>
      <c r="P25" s="37"/>
      <c r="Q25" s="19"/>
      <c r="R25" s="19"/>
    </row>
    <row r="26" spans="14:19" ht="14.25" customHeight="1">
      <c r="N26" s="19"/>
      <c r="O26" s="19"/>
      <c r="P26" s="39"/>
      <c r="Q26" s="19"/>
      <c r="R26" s="19"/>
    </row>
    <row r="27" spans="14:19" ht="14.25" customHeight="1">
      <c r="N27" s="19"/>
      <c r="O27" s="19"/>
      <c r="P27" s="39"/>
      <c r="Q27" s="19"/>
      <c r="R27" s="19"/>
    </row>
    <row r="28" spans="14:19" ht="14.25" customHeight="1">
      <c r="N28" s="19"/>
      <c r="O28" s="19"/>
      <c r="P28" s="39"/>
      <c r="Q28" s="19"/>
      <c r="R28" s="19"/>
    </row>
    <row r="29" spans="14:19" ht="14.25" customHeight="1">
      <c r="N29" s="19"/>
      <c r="O29" s="19"/>
      <c r="P29" s="19"/>
      <c r="Q29" s="19"/>
      <c r="R29" s="19"/>
    </row>
    <row r="30" spans="14:19" ht="14.25" customHeight="1">
      <c r="N30" s="19"/>
      <c r="O30" s="19"/>
      <c r="P30" s="19"/>
      <c r="Q30" s="19"/>
      <c r="R30" s="19"/>
    </row>
    <row r="31" spans="14:19" ht="14.25" customHeight="1">
      <c r="N31" s="19"/>
      <c r="O31" s="19"/>
      <c r="P31" s="19"/>
      <c r="Q31" s="19"/>
      <c r="R31" s="19"/>
    </row>
    <row r="32" spans="14:19" ht="14.25" customHeight="1">
      <c r="N32" s="19"/>
      <c r="O32" s="19"/>
      <c r="P32" s="19"/>
      <c r="Q32" s="19"/>
      <c r="R32" s="19"/>
    </row>
    <row r="33" spans="14:18" ht="14.25" customHeight="1">
      <c r="N33" s="19"/>
      <c r="O33" s="19"/>
      <c r="P33" s="19"/>
      <c r="Q33" s="19"/>
      <c r="R33" s="19"/>
    </row>
    <row r="34" spans="14:18" ht="14.25" customHeight="1">
      <c r="N34" s="19"/>
      <c r="O34" s="19"/>
      <c r="P34" s="19"/>
      <c r="Q34" s="19"/>
      <c r="R34" s="19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38" sqref="C38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58" t="s">
        <v>44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</row>
    <row r="2" spans="1:13" ht="14.25" customHeight="1"/>
    <row r="3" spans="1:13" ht="14.25" customHeight="1">
      <c r="A3" s="18" t="s">
        <v>14</v>
      </c>
      <c r="B3" s="18" t="s">
        <v>15</v>
      </c>
    </row>
    <row r="4" spans="1:13" ht="14.25" customHeight="1">
      <c r="A4" s="20"/>
      <c r="B4" s="21" t="s">
        <v>16</v>
      </c>
      <c r="C4" s="21" t="s">
        <v>17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  <c r="I4" s="21" t="s">
        <v>23</v>
      </c>
      <c r="J4" s="21" t="s">
        <v>24</v>
      </c>
      <c r="K4" s="21" t="s">
        <v>25</v>
      </c>
      <c r="L4" s="21" t="s">
        <v>26</v>
      </c>
      <c r="M4" s="21" t="s">
        <v>27</v>
      </c>
    </row>
    <row r="5" spans="1:13" ht="14.25" customHeight="1">
      <c r="A5" s="24" t="s">
        <v>28</v>
      </c>
      <c r="B5" s="25">
        <v>3.6200000000000003E-2</v>
      </c>
      <c r="C5" s="25">
        <v>0.1166</v>
      </c>
      <c r="D5" s="25">
        <v>0.22450000000000001</v>
      </c>
      <c r="E5" s="25">
        <v>0.30080000000000001</v>
      </c>
      <c r="F5" s="25">
        <v>0.37369999999999998</v>
      </c>
      <c r="G5" s="25">
        <v>0.49669999999999997</v>
      </c>
      <c r="H5" s="25">
        <v>0.58309999999999995</v>
      </c>
      <c r="I5" s="25">
        <v>0.65810000000000002</v>
      </c>
      <c r="J5" s="25">
        <v>0.74270000000000003</v>
      </c>
      <c r="K5" s="25">
        <v>0.81910000000000005</v>
      </c>
      <c r="L5" s="25">
        <v>0.90059999999999996</v>
      </c>
      <c r="M5" s="25">
        <v>1</v>
      </c>
    </row>
    <row r="6" spans="1:13" ht="14.25" customHeight="1">
      <c r="A6" s="24" t="s">
        <v>29</v>
      </c>
      <c r="B6" s="25">
        <v>1.77E-2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4.25" customHeight="1">
      <c r="I7" s="41"/>
    </row>
    <row r="8" spans="1:13" ht="14.25" customHeight="1">
      <c r="A8" s="36"/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82"/>
  <sheetViews>
    <sheetView tabSelected="1" topLeftCell="A872" zoomScale="85" zoomScaleNormal="85" workbookViewId="0">
      <selection activeCell="F899" sqref="F899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6.710937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42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6" width="17.28515625" customWidth="1"/>
    <col min="27" max="27" width="18.8554687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1.7109375" customWidth="1"/>
    <col min="33" max="33" width="15.28515625" customWidth="1"/>
    <col min="34" max="34" width="12.7109375" customWidth="1"/>
    <col min="35" max="35" width="14.140625" customWidth="1"/>
    <col min="36" max="36" width="17.7109375" customWidth="1"/>
    <col min="37" max="37" width="56.42578125" customWidth="1"/>
    <col min="38" max="38" width="16.4257812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1613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1"/>
      <c r="N1" s="31"/>
      <c r="O1" s="31"/>
      <c r="P1" s="31"/>
      <c r="Q1" s="31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</row>
    <row r="2" spans="1:54" ht="14.25" customHeight="1">
      <c r="A2" s="44"/>
      <c r="B2" s="1670" t="s">
        <v>45</v>
      </c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  <c r="N2" s="1655"/>
      <c r="O2" s="45"/>
      <c r="P2" s="46"/>
      <c r="Q2" s="46"/>
      <c r="R2" s="47"/>
      <c r="S2" s="4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8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6"/>
      <c r="AZ2" s="43"/>
      <c r="BA2" s="43"/>
      <c r="BB2" s="43"/>
    </row>
    <row r="3" spans="1:54" ht="14.25" customHeight="1">
      <c r="A3" s="50"/>
      <c r="B3" s="1670" t="s">
        <v>46</v>
      </c>
      <c r="C3" s="1655"/>
      <c r="D3" s="1655"/>
      <c r="E3" s="1655"/>
      <c r="F3" s="1655"/>
      <c r="G3" s="1655"/>
      <c r="H3" s="1655"/>
      <c r="I3" s="1655"/>
      <c r="J3" s="1655"/>
      <c r="K3" s="1655"/>
      <c r="L3" s="1655"/>
      <c r="M3" s="1655"/>
      <c r="N3" s="1655"/>
      <c r="O3" s="45"/>
      <c r="P3" s="46"/>
      <c r="Q3" s="46"/>
      <c r="R3" s="47"/>
      <c r="S3" s="46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8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6"/>
      <c r="AZ3" s="43"/>
      <c r="BA3" s="43"/>
      <c r="BB3" s="43"/>
    </row>
    <row r="4" spans="1:54" ht="14.25" customHeight="1">
      <c r="B4" s="1670" t="s">
        <v>47</v>
      </c>
      <c r="C4" s="1655"/>
      <c r="D4" s="1655"/>
      <c r="E4" s="1655"/>
      <c r="F4" s="1655"/>
      <c r="G4" s="1655"/>
      <c r="H4" s="1655"/>
      <c r="I4" s="1655"/>
      <c r="J4" s="1655"/>
      <c r="K4" s="1655"/>
      <c r="L4" s="1655"/>
      <c r="M4" s="1655"/>
      <c r="N4" s="1655"/>
      <c r="O4" s="45"/>
      <c r="P4" s="1770" t="s">
        <v>48</v>
      </c>
      <c r="Q4" s="1655"/>
      <c r="R4" s="47"/>
      <c r="S4" s="46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8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6"/>
      <c r="AZ4" s="43"/>
      <c r="BA4" s="43"/>
      <c r="BB4" s="43"/>
    </row>
    <row r="5" spans="1:54" ht="14.25" customHeight="1">
      <c r="A5" s="52"/>
      <c r="B5" s="52"/>
      <c r="C5" s="53"/>
      <c r="D5" s="53"/>
      <c r="E5" s="54"/>
      <c r="F5" s="55"/>
      <c r="G5" s="56"/>
      <c r="H5" s="57"/>
      <c r="I5" s="56" t="s">
        <v>49</v>
      </c>
      <c r="J5" s="56"/>
      <c r="K5" s="56"/>
      <c r="L5" s="58"/>
      <c r="M5" s="58"/>
      <c r="N5" s="59"/>
      <c r="O5" s="60"/>
      <c r="P5" s="46"/>
      <c r="Q5" s="46"/>
      <c r="R5" s="47"/>
      <c r="S5" s="46"/>
      <c r="T5" s="47"/>
      <c r="U5" s="47"/>
      <c r="V5" s="47"/>
      <c r="W5" s="1772" t="s">
        <v>50</v>
      </c>
      <c r="X5" s="1655"/>
      <c r="Y5" s="1655"/>
      <c r="Z5" s="1655"/>
      <c r="AA5" s="1655"/>
      <c r="AB5" s="1655"/>
      <c r="AC5" s="1655"/>
      <c r="AD5" s="1655"/>
      <c r="AE5" s="1655"/>
      <c r="AF5" s="1655"/>
      <c r="AG5" s="1655"/>
      <c r="AH5" s="1655"/>
      <c r="AI5" s="61"/>
      <c r="AJ5" s="47"/>
      <c r="AK5" s="47"/>
      <c r="AL5" s="48"/>
      <c r="AM5" s="49"/>
      <c r="AN5" s="49"/>
      <c r="AO5" s="49"/>
      <c r="AP5" s="1778" t="s">
        <v>51</v>
      </c>
      <c r="AQ5" s="1655"/>
      <c r="AR5" s="1655"/>
      <c r="AS5" s="49"/>
      <c r="AT5" s="49"/>
      <c r="AU5" s="49"/>
      <c r="AV5" s="49"/>
      <c r="AW5" s="49"/>
      <c r="AX5" s="49"/>
      <c r="AY5" s="46"/>
      <c r="AZ5" s="43"/>
      <c r="BA5" s="43"/>
      <c r="BB5" s="43"/>
    </row>
    <row r="6" spans="1:54" ht="25.5" customHeight="1">
      <c r="A6" s="62"/>
      <c r="B6" s="62"/>
      <c r="C6" s="53"/>
      <c r="D6" s="53"/>
      <c r="E6" s="54"/>
      <c r="F6" s="55"/>
      <c r="G6" s="56"/>
      <c r="H6" s="57"/>
      <c r="I6" s="56"/>
      <c r="J6" s="56"/>
      <c r="K6" s="56"/>
      <c r="L6" s="58"/>
      <c r="M6" s="58"/>
      <c r="N6" s="59"/>
      <c r="O6" s="60"/>
      <c r="P6" s="63" t="s">
        <v>52</v>
      </c>
      <c r="Q6" s="64" t="s">
        <v>53</v>
      </c>
      <c r="R6" s="65"/>
      <c r="S6" s="63" t="s">
        <v>54</v>
      </c>
      <c r="T6" s="66"/>
      <c r="U6" s="66"/>
      <c r="V6" s="66"/>
      <c r="W6" s="65">
        <v>1</v>
      </c>
      <c r="X6" s="65">
        <v>2</v>
      </c>
      <c r="Y6" s="65">
        <v>3</v>
      </c>
      <c r="Z6" s="65">
        <v>4</v>
      </c>
      <c r="AA6" s="65">
        <v>5</v>
      </c>
      <c r="AB6" s="65">
        <v>6</v>
      </c>
      <c r="AC6" s="65">
        <v>7</v>
      </c>
      <c r="AD6" s="65">
        <v>8</v>
      </c>
      <c r="AE6" s="65">
        <v>9</v>
      </c>
      <c r="AF6" s="65">
        <v>10</v>
      </c>
      <c r="AG6" s="65">
        <v>11</v>
      </c>
      <c r="AH6" s="67">
        <v>12</v>
      </c>
      <c r="AI6" s="47"/>
      <c r="AJ6" s="66"/>
      <c r="AK6" s="66"/>
      <c r="AL6" s="68"/>
      <c r="AM6" s="69">
        <v>1</v>
      </c>
      <c r="AN6" s="69">
        <v>2</v>
      </c>
      <c r="AO6" s="69">
        <v>3</v>
      </c>
      <c r="AP6" s="69">
        <v>4</v>
      </c>
      <c r="AQ6" s="69">
        <v>5</v>
      </c>
      <c r="AR6" s="69">
        <v>6</v>
      </c>
      <c r="AS6" s="69">
        <v>7</v>
      </c>
      <c r="AT6" s="69">
        <v>8</v>
      </c>
      <c r="AU6" s="69">
        <v>9</v>
      </c>
      <c r="AV6" s="69">
        <v>10</v>
      </c>
      <c r="AW6" s="69">
        <v>11</v>
      </c>
      <c r="AX6" s="70">
        <v>12</v>
      </c>
      <c r="AY6" s="51" t="s">
        <v>55</v>
      </c>
      <c r="AZ6" s="43"/>
      <c r="BA6" s="43"/>
      <c r="BB6" s="43"/>
    </row>
    <row r="7" spans="1:54" ht="14.25" customHeight="1">
      <c r="A7" s="1709" t="s">
        <v>56</v>
      </c>
      <c r="B7" s="1710" t="s">
        <v>57</v>
      </c>
      <c r="C7" s="1710" t="s">
        <v>58</v>
      </c>
      <c r="D7" s="1710" t="s">
        <v>59</v>
      </c>
      <c r="E7" s="1705" t="s">
        <v>60</v>
      </c>
      <c r="F7" s="1706" t="s">
        <v>61</v>
      </c>
      <c r="G7" s="1711" t="s">
        <v>62</v>
      </c>
      <c r="H7" s="1691"/>
      <c r="I7" s="1691"/>
      <c r="J7" s="1692"/>
      <c r="K7" s="1706" t="s">
        <v>63</v>
      </c>
      <c r="L7" s="1705" t="s">
        <v>64</v>
      </c>
      <c r="M7" s="1707" t="s">
        <v>65</v>
      </c>
      <c r="N7" s="1710" t="s">
        <v>66</v>
      </c>
      <c r="O7" s="47"/>
      <c r="P7" s="72"/>
      <c r="Q7" s="72"/>
      <c r="R7" s="47"/>
      <c r="S7" s="72"/>
      <c r="T7" s="47">
        <v>1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>
        <v>1</v>
      </c>
      <c r="AK7" s="47"/>
      <c r="AL7" s="48"/>
      <c r="AM7" s="1750" t="s">
        <v>67</v>
      </c>
      <c r="AN7" s="1671"/>
      <c r="AO7" s="1671"/>
      <c r="AP7" s="1671"/>
      <c r="AQ7" s="1671"/>
      <c r="AR7" s="1671"/>
      <c r="AS7" s="1671"/>
      <c r="AT7" s="1671"/>
      <c r="AU7" s="1671"/>
      <c r="AV7" s="1671"/>
      <c r="AW7" s="1671"/>
      <c r="AX7" s="1671"/>
      <c r="AY7" s="46"/>
      <c r="AZ7" s="43"/>
      <c r="BA7" s="43"/>
      <c r="BB7" s="43"/>
    </row>
    <row r="8" spans="1:54" ht="14.25" customHeight="1">
      <c r="A8" s="1663"/>
      <c r="B8" s="1663"/>
      <c r="C8" s="1663"/>
      <c r="D8" s="1663"/>
      <c r="E8" s="1663"/>
      <c r="F8" s="1663"/>
      <c r="G8" s="1711" t="s">
        <v>68</v>
      </c>
      <c r="H8" s="1692"/>
      <c r="I8" s="1711" t="s">
        <v>69</v>
      </c>
      <c r="J8" s="1692"/>
      <c r="K8" s="1663"/>
      <c r="L8" s="1663"/>
      <c r="M8" s="1708"/>
      <c r="N8" s="1663"/>
      <c r="O8" s="47"/>
      <c r="P8" s="72"/>
      <c r="Q8" s="72"/>
      <c r="R8" s="47"/>
      <c r="S8" s="72"/>
      <c r="T8" s="73"/>
      <c r="U8" s="73"/>
      <c r="V8" s="73"/>
      <c r="W8" s="74" t="s">
        <v>16</v>
      </c>
      <c r="X8" s="74" t="s">
        <v>70</v>
      </c>
      <c r="Y8" s="75" t="s">
        <v>18</v>
      </c>
      <c r="Z8" s="75" t="s">
        <v>19</v>
      </c>
      <c r="AA8" s="75" t="s">
        <v>20</v>
      </c>
      <c r="AB8" s="75" t="s">
        <v>21</v>
      </c>
      <c r="AC8" s="75" t="s">
        <v>22</v>
      </c>
      <c r="AD8" s="74" t="s">
        <v>23</v>
      </c>
      <c r="AE8" s="74" t="s">
        <v>24</v>
      </c>
      <c r="AF8" s="74" t="s">
        <v>25</v>
      </c>
      <c r="AG8" s="74" t="s">
        <v>26</v>
      </c>
      <c r="AH8" s="74" t="s">
        <v>27</v>
      </c>
      <c r="AI8" s="76"/>
      <c r="AJ8" s="73"/>
      <c r="AK8" s="73"/>
      <c r="AL8" s="77"/>
      <c r="AM8" s="78" t="s">
        <v>16</v>
      </c>
      <c r="AN8" s="78" t="s">
        <v>70</v>
      </c>
      <c r="AO8" s="79" t="s">
        <v>18</v>
      </c>
      <c r="AP8" s="79" t="s">
        <v>19</v>
      </c>
      <c r="AQ8" s="79" t="s">
        <v>20</v>
      </c>
      <c r="AR8" s="79" t="s">
        <v>21</v>
      </c>
      <c r="AS8" s="79" t="s">
        <v>22</v>
      </c>
      <c r="AT8" s="78" t="s">
        <v>23</v>
      </c>
      <c r="AU8" s="78" t="s">
        <v>24</v>
      </c>
      <c r="AV8" s="78" t="s">
        <v>25</v>
      </c>
      <c r="AW8" s="78" t="s">
        <v>26</v>
      </c>
      <c r="AX8" s="78" t="s">
        <v>27</v>
      </c>
      <c r="AY8" s="46"/>
      <c r="AZ8" s="43"/>
      <c r="BA8" s="43"/>
      <c r="BB8" s="43"/>
    </row>
    <row r="9" spans="1:54" ht="39" customHeight="1">
      <c r="A9" s="1663"/>
      <c r="B9" s="1663"/>
      <c r="C9" s="1663"/>
      <c r="D9" s="1663"/>
      <c r="E9" s="1663"/>
      <c r="F9" s="1663"/>
      <c r="G9" s="71" t="s">
        <v>53</v>
      </c>
      <c r="H9" s="71" t="s">
        <v>71</v>
      </c>
      <c r="I9" s="71" t="s">
        <v>53</v>
      </c>
      <c r="J9" s="71" t="s">
        <v>71</v>
      </c>
      <c r="K9" s="1664"/>
      <c r="L9" s="1663"/>
      <c r="M9" s="1708"/>
      <c r="N9" s="1663"/>
      <c r="O9" s="47"/>
      <c r="P9" s="80"/>
      <c r="Q9" s="80"/>
      <c r="R9" s="47"/>
      <c r="S9" s="80"/>
      <c r="T9" s="74" t="str">
        <f>+B10</f>
        <v>3.30.02.2.02.01</v>
      </c>
      <c r="U9" s="81" t="str">
        <f>+B11</f>
        <v>Sub Kegiatan Fasilitasi Penerbitan Tanda Daftar Gudang</v>
      </c>
      <c r="V9" s="82">
        <f>+V10+V11+V12+V13+V14</f>
        <v>4505500</v>
      </c>
      <c r="W9" s="83"/>
      <c r="X9" s="83"/>
      <c r="Y9" s="83"/>
      <c r="Z9" s="84"/>
      <c r="AA9" s="83"/>
      <c r="AB9" s="83"/>
      <c r="AC9" s="83"/>
      <c r="AD9" s="83"/>
      <c r="AE9" s="83"/>
      <c r="AF9" s="83"/>
      <c r="AG9" s="83"/>
      <c r="AH9" s="83"/>
      <c r="AI9" s="85"/>
      <c r="AJ9" s="74" t="str">
        <f t="shared" ref="AJ9:AJ14" si="0">+T9</f>
        <v>3.30.02.2.02.01</v>
      </c>
      <c r="AK9" s="81" t="str">
        <f>+B11</f>
        <v>Sub Kegiatan Fasilitasi Penerbitan Tanda Daftar Gudang</v>
      </c>
      <c r="AL9" s="86">
        <f>+AL10+AL11</f>
        <v>714500</v>
      </c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7"/>
      <c r="AZ9" s="43"/>
      <c r="BA9" s="43"/>
      <c r="BB9" s="43"/>
    </row>
    <row r="10" spans="1:54" ht="43.5" customHeight="1">
      <c r="A10" s="88">
        <v>1</v>
      </c>
      <c r="B10" s="89" t="s">
        <v>72</v>
      </c>
      <c r="C10" s="90" t="s">
        <v>73</v>
      </c>
      <c r="D10" s="91" t="s">
        <v>74</v>
      </c>
      <c r="E10" s="92">
        <v>364500</v>
      </c>
      <c r="F10" s="93">
        <f t="shared" ref="F10:F14" si="1">AY10</f>
        <v>0</v>
      </c>
      <c r="G10" s="94">
        <f t="shared" ref="G10:G12" si="2">+I10</f>
        <v>0</v>
      </c>
      <c r="H10" s="95">
        <f>+'BERKALI KALI'!G7</f>
        <v>0</v>
      </c>
      <c r="I10" s="94">
        <f t="shared" ref="I10:I12" si="3">+Q10</f>
        <v>0</v>
      </c>
      <c r="J10" s="94">
        <f t="shared" ref="J10:J12" si="4">+F10/E10*100</f>
        <v>0</v>
      </c>
      <c r="K10" s="94">
        <f t="shared" ref="K10:K14" si="5">S10</f>
        <v>0</v>
      </c>
      <c r="L10" s="96">
        <f t="shared" ref="L10:L14" si="6">+E10-F10</f>
        <v>364500</v>
      </c>
      <c r="M10" s="97"/>
      <c r="N10" s="88"/>
      <c r="O10" s="47"/>
      <c r="P10" s="98">
        <f t="shared" ref="P10:P12" si="7">+E10/$E$15*H10</f>
        <v>0</v>
      </c>
      <c r="Q10" s="98">
        <f t="shared" ref="Q10:Q15" si="8">+S10/E10*100</f>
        <v>0</v>
      </c>
      <c r="R10" s="99"/>
      <c r="S10" s="98">
        <f t="shared" ref="S10:S14" si="9">+W10</f>
        <v>0</v>
      </c>
      <c r="T10" s="81" t="str">
        <f t="shared" ref="T10:V10" si="10">+C10</f>
        <v>5.1.02.01.01.0024</v>
      </c>
      <c r="U10" s="81" t="str">
        <f t="shared" si="10"/>
        <v>Belanja Alat/Bahan untuk Kegiatan Kantor-Alat Tulis Kantor</v>
      </c>
      <c r="V10" s="100">
        <f t="shared" si="10"/>
        <v>364500</v>
      </c>
      <c r="W10" s="101">
        <v>0</v>
      </c>
      <c r="X10" s="102"/>
      <c r="Y10" s="103"/>
      <c r="Z10" s="104">
        <v>364500</v>
      </c>
      <c r="AA10" s="102"/>
      <c r="AB10" s="105"/>
      <c r="AC10" s="102"/>
      <c r="AD10" s="102"/>
      <c r="AE10" s="105"/>
      <c r="AF10" s="106"/>
      <c r="AG10" s="107">
        <v>0</v>
      </c>
      <c r="AH10" s="102"/>
      <c r="AI10" s="108"/>
      <c r="AJ10" s="81" t="str">
        <f t="shared" si="0"/>
        <v>5.1.02.01.01.0024</v>
      </c>
      <c r="AK10" s="81" t="str">
        <f t="shared" ref="AK10:AL10" si="11">+U10</f>
        <v>Belanja Alat/Bahan untuk Kegiatan Kantor-Alat Tulis Kantor</v>
      </c>
      <c r="AL10" s="109">
        <f t="shared" si="11"/>
        <v>364500</v>
      </c>
      <c r="AM10" s="110"/>
      <c r="AN10" s="102"/>
      <c r="AO10" s="106"/>
      <c r="AP10" s="102">
        <v>0</v>
      </c>
      <c r="AQ10" s="102"/>
      <c r="AR10" s="105"/>
      <c r="AS10" s="111">
        <v>0</v>
      </c>
      <c r="AT10" s="111">
        <v>0</v>
      </c>
      <c r="AU10" s="105">
        <v>0</v>
      </c>
      <c r="AV10" s="105">
        <v>0</v>
      </c>
      <c r="AW10" s="112">
        <v>0</v>
      </c>
      <c r="AX10" s="102">
        <v>0</v>
      </c>
      <c r="AY10" s="113">
        <f t="shared" ref="AY10:AY12" si="12">SUM(AM10:AX10)</f>
        <v>0</v>
      </c>
      <c r="AZ10" s="43"/>
      <c r="BA10" s="43"/>
      <c r="BB10" s="43"/>
    </row>
    <row r="11" spans="1:54" ht="48" customHeight="1">
      <c r="A11" s="114"/>
      <c r="B11" s="115" t="s">
        <v>75</v>
      </c>
      <c r="C11" s="116" t="s">
        <v>76</v>
      </c>
      <c r="D11" s="117" t="s">
        <v>77</v>
      </c>
      <c r="E11" s="118">
        <v>350000</v>
      </c>
      <c r="F11" s="93">
        <f t="shared" si="1"/>
        <v>0</v>
      </c>
      <c r="G11" s="119">
        <f t="shared" si="2"/>
        <v>0</v>
      </c>
      <c r="H11" s="120">
        <f>+'Kertas Kerja Bantu'!G235</f>
        <v>0</v>
      </c>
      <c r="I11" s="119">
        <f t="shared" si="3"/>
        <v>0</v>
      </c>
      <c r="J11" s="119">
        <f t="shared" si="4"/>
        <v>0</v>
      </c>
      <c r="K11" s="94">
        <f t="shared" si="5"/>
        <v>0</v>
      </c>
      <c r="L11" s="96">
        <f t="shared" si="6"/>
        <v>350000</v>
      </c>
      <c r="M11" s="121"/>
      <c r="N11" s="114"/>
      <c r="O11" s="47"/>
      <c r="P11" s="98">
        <f t="shared" si="7"/>
        <v>0</v>
      </c>
      <c r="Q11" s="98">
        <f t="shared" si="8"/>
        <v>0</v>
      </c>
      <c r="R11" s="99"/>
      <c r="S11" s="98">
        <f t="shared" si="9"/>
        <v>0</v>
      </c>
      <c r="T11" s="122" t="str">
        <f t="shared" ref="T11:V11" si="13">+C11</f>
        <v>5.1.02.01.01.0026</v>
      </c>
      <c r="U11" s="123" t="str">
        <f t="shared" si="13"/>
        <v>Belanja Alat/Bahan untuk Kegiatan Kantor-Bahan Cetak</v>
      </c>
      <c r="V11" s="100">
        <f t="shared" si="13"/>
        <v>350000</v>
      </c>
      <c r="W11" s="101">
        <v>0</v>
      </c>
      <c r="X11" s="102"/>
      <c r="Y11" s="105"/>
      <c r="Z11" s="124">
        <v>350000</v>
      </c>
      <c r="AA11" s="102"/>
      <c r="AB11" s="105"/>
      <c r="AC11" s="102"/>
      <c r="AD11" s="102"/>
      <c r="AE11" s="105"/>
      <c r="AF11" s="102"/>
      <c r="AG11" s="102"/>
      <c r="AH11" s="102"/>
      <c r="AI11" s="125"/>
      <c r="AJ11" s="81" t="str">
        <f t="shared" si="0"/>
        <v>5.1.02.01.01.0026</v>
      </c>
      <c r="AK11" s="81" t="str">
        <f t="shared" ref="AK11:AL11" si="14">+U11</f>
        <v>Belanja Alat/Bahan untuk Kegiatan Kantor-Bahan Cetak</v>
      </c>
      <c r="AL11" s="126">
        <f t="shared" si="14"/>
        <v>350000</v>
      </c>
      <c r="AM11" s="110"/>
      <c r="AN11" s="102"/>
      <c r="AO11" s="105"/>
      <c r="AP11" s="102"/>
      <c r="AQ11" s="102"/>
      <c r="AR11" s="105"/>
      <c r="AS11" s="111">
        <v>0</v>
      </c>
      <c r="AT11" s="111">
        <v>0</v>
      </c>
      <c r="AU11" s="105">
        <v>0</v>
      </c>
      <c r="AV11" s="105">
        <v>0</v>
      </c>
      <c r="AW11" s="111">
        <v>0</v>
      </c>
      <c r="AX11" s="102">
        <v>0</v>
      </c>
      <c r="AY11" s="113">
        <f t="shared" si="12"/>
        <v>0</v>
      </c>
      <c r="AZ11" s="43"/>
      <c r="BA11" s="43"/>
      <c r="BB11" s="43"/>
    </row>
    <row r="12" spans="1:54" ht="52.5" customHeight="1">
      <c r="A12" s="114"/>
      <c r="B12" s="127"/>
      <c r="C12" s="116" t="s">
        <v>78</v>
      </c>
      <c r="D12" s="117" t="s">
        <v>79</v>
      </c>
      <c r="E12" s="128">
        <v>20000</v>
      </c>
      <c r="F12" s="93">
        <f t="shared" si="1"/>
        <v>0</v>
      </c>
      <c r="G12" s="119">
        <f t="shared" si="2"/>
        <v>0</v>
      </c>
      <c r="H12" s="129">
        <f>+'BERKALI KALI'!G11</f>
        <v>0</v>
      </c>
      <c r="I12" s="119">
        <f t="shared" si="3"/>
        <v>0</v>
      </c>
      <c r="J12" s="129">
        <f t="shared" si="4"/>
        <v>0</v>
      </c>
      <c r="K12" s="94">
        <f t="shared" si="5"/>
        <v>0</v>
      </c>
      <c r="L12" s="96">
        <f t="shared" si="6"/>
        <v>20000</v>
      </c>
      <c r="M12" s="130"/>
      <c r="N12" s="114"/>
      <c r="O12" s="47"/>
      <c r="P12" s="98">
        <f t="shared" si="7"/>
        <v>0</v>
      </c>
      <c r="Q12" s="98">
        <f t="shared" si="8"/>
        <v>0</v>
      </c>
      <c r="R12" s="99"/>
      <c r="S12" s="98">
        <f t="shared" si="9"/>
        <v>0</v>
      </c>
      <c r="T12" s="131" t="str">
        <f t="shared" ref="T12:V12" si="15">+C12</f>
        <v>5.1.02.01.01.0027</v>
      </c>
      <c r="U12" s="123" t="str">
        <f t="shared" si="15"/>
        <v>Belanja Alat/Bahan untuk Kegiatan Kantor-Benda Pos</v>
      </c>
      <c r="V12" s="100">
        <f t="shared" si="15"/>
        <v>20000</v>
      </c>
      <c r="W12" s="101">
        <v>0</v>
      </c>
      <c r="X12" s="102"/>
      <c r="Y12" s="105"/>
      <c r="Z12" s="104">
        <v>20000</v>
      </c>
      <c r="AA12" s="102"/>
      <c r="AB12" s="105"/>
      <c r="AC12" s="102"/>
      <c r="AD12" s="102"/>
      <c r="AE12" s="105"/>
      <c r="AF12" s="102"/>
      <c r="AG12" s="102"/>
      <c r="AH12" s="102"/>
      <c r="AI12" s="125"/>
      <c r="AJ12" s="81" t="str">
        <f t="shared" si="0"/>
        <v>5.1.02.01.01.0027</v>
      </c>
      <c r="AK12" s="81" t="str">
        <f t="shared" ref="AK12:AL12" si="16">+U12</f>
        <v>Belanja Alat/Bahan untuk Kegiatan Kantor-Benda Pos</v>
      </c>
      <c r="AL12" s="126">
        <f t="shared" si="16"/>
        <v>20000</v>
      </c>
      <c r="AM12" s="110"/>
      <c r="AN12" s="102"/>
      <c r="AO12" s="105"/>
      <c r="AP12" s="102"/>
      <c r="AQ12" s="102"/>
      <c r="AR12" s="105"/>
      <c r="AS12" s="111">
        <v>0</v>
      </c>
      <c r="AT12" s="111">
        <v>0</v>
      </c>
      <c r="AU12" s="105">
        <v>0</v>
      </c>
      <c r="AV12" s="105">
        <v>0</v>
      </c>
      <c r="AW12" s="111">
        <v>0</v>
      </c>
      <c r="AX12" s="102">
        <v>0</v>
      </c>
      <c r="AY12" s="113">
        <f t="shared" si="12"/>
        <v>0</v>
      </c>
      <c r="AZ12" s="43"/>
      <c r="BA12" s="43"/>
      <c r="BB12" s="43"/>
    </row>
    <row r="13" spans="1:54" ht="45.75" customHeight="1">
      <c r="A13" s="114"/>
      <c r="B13" s="127"/>
      <c r="C13" s="132" t="s">
        <v>80</v>
      </c>
      <c r="D13" s="133" t="s">
        <v>81</v>
      </c>
      <c r="E13" s="134">
        <v>1611000</v>
      </c>
      <c r="F13" s="93">
        <f t="shared" si="1"/>
        <v>0</v>
      </c>
      <c r="G13" s="119"/>
      <c r="H13" s="135">
        <f>+'BERKALI KALI'!G15</f>
        <v>0</v>
      </c>
      <c r="I13" s="119"/>
      <c r="J13" s="119"/>
      <c r="K13" s="94">
        <f t="shared" si="5"/>
        <v>0</v>
      </c>
      <c r="L13" s="96">
        <f t="shared" si="6"/>
        <v>1611000</v>
      </c>
      <c r="M13" s="121"/>
      <c r="N13" s="114"/>
      <c r="O13" s="47"/>
      <c r="P13" s="98"/>
      <c r="Q13" s="98">
        <f t="shared" si="8"/>
        <v>0</v>
      </c>
      <c r="R13" s="99"/>
      <c r="S13" s="98">
        <f t="shared" si="9"/>
        <v>0</v>
      </c>
      <c r="T13" s="136" t="s">
        <v>80</v>
      </c>
      <c r="U13" s="123" t="str">
        <f t="shared" ref="U13:V13" si="17">+D13</f>
        <v>Belanja Alat/Bahan untuk Kegiatan Kantor-Bahan Komputer</v>
      </c>
      <c r="V13" s="100">
        <f t="shared" si="17"/>
        <v>1611000</v>
      </c>
      <c r="W13" s="101">
        <v>0</v>
      </c>
      <c r="X13" s="102"/>
      <c r="Y13" s="105"/>
      <c r="Z13" s="124">
        <v>1611000</v>
      </c>
      <c r="AA13" s="102"/>
      <c r="AB13" s="105"/>
      <c r="AC13" s="102"/>
      <c r="AD13" s="102"/>
      <c r="AE13" s="105"/>
      <c r="AF13" s="102"/>
      <c r="AG13" s="102"/>
      <c r="AH13" s="102"/>
      <c r="AI13" s="125"/>
      <c r="AJ13" s="81" t="str">
        <f t="shared" si="0"/>
        <v>5.1.02.01.01.0029</v>
      </c>
      <c r="AK13" s="81" t="str">
        <f t="shared" ref="AK13:AL13" si="18">+U13</f>
        <v>Belanja Alat/Bahan untuk Kegiatan Kantor-Bahan Komputer</v>
      </c>
      <c r="AL13" s="126">
        <f t="shared" si="18"/>
        <v>1611000</v>
      </c>
      <c r="AM13" s="110"/>
      <c r="AN13" s="102"/>
      <c r="AO13" s="105"/>
      <c r="AP13" s="102"/>
      <c r="AQ13" s="102"/>
      <c r="AR13" s="105"/>
      <c r="AS13" s="111"/>
      <c r="AT13" s="111"/>
      <c r="AU13" s="105"/>
      <c r="AV13" s="105"/>
      <c r="AW13" s="111"/>
      <c r="AX13" s="102"/>
      <c r="AY13" s="113"/>
      <c r="AZ13" s="43"/>
      <c r="BA13" s="43"/>
      <c r="BB13" s="43"/>
    </row>
    <row r="14" spans="1:54" ht="45.75" customHeight="1">
      <c r="A14" s="114"/>
      <c r="B14" s="127"/>
      <c r="C14" s="116" t="s">
        <v>82</v>
      </c>
      <c r="D14" s="117" t="s">
        <v>83</v>
      </c>
      <c r="E14" s="128">
        <v>2160000</v>
      </c>
      <c r="F14" s="93">
        <f t="shared" si="1"/>
        <v>0</v>
      </c>
      <c r="G14" s="119">
        <f t="shared" ref="G14:G15" si="19">+I14</f>
        <v>0</v>
      </c>
      <c r="H14" s="135">
        <f>+'Kertas Kerja Bantu'!G237</f>
        <v>0</v>
      </c>
      <c r="I14" s="119">
        <f>+Q14</f>
        <v>0</v>
      </c>
      <c r="J14" s="119">
        <f t="shared" ref="J14:J15" si="20">+F14/E14*100</f>
        <v>0</v>
      </c>
      <c r="K14" s="94">
        <f t="shared" si="5"/>
        <v>0</v>
      </c>
      <c r="L14" s="137">
        <f t="shared" si="6"/>
        <v>2160000</v>
      </c>
      <c r="M14" s="121"/>
      <c r="N14" s="114"/>
      <c r="O14" s="47"/>
      <c r="P14" s="98">
        <f>+E14/$E$15*H14</f>
        <v>0</v>
      </c>
      <c r="Q14" s="98">
        <f t="shared" si="8"/>
        <v>0</v>
      </c>
      <c r="R14" s="99"/>
      <c r="S14" s="98">
        <f t="shared" si="9"/>
        <v>0</v>
      </c>
      <c r="T14" s="122" t="str">
        <f t="shared" ref="T14:V14" si="21">+C14</f>
        <v>5.1.02.01.01.0058</v>
      </c>
      <c r="U14" s="123" t="str">
        <f t="shared" si="21"/>
        <v>Belanja Makanan dan Minuman Aktivitas Lapangan</v>
      </c>
      <c r="V14" s="100">
        <f t="shared" si="21"/>
        <v>2160000</v>
      </c>
      <c r="W14" s="101">
        <v>0</v>
      </c>
      <c r="X14" s="102"/>
      <c r="Y14" s="105"/>
      <c r="Z14" s="105">
        <v>2160000</v>
      </c>
      <c r="AA14" s="102"/>
      <c r="AB14" s="105"/>
      <c r="AC14" s="102"/>
      <c r="AD14" s="102"/>
      <c r="AE14" s="105"/>
      <c r="AF14" s="102"/>
      <c r="AG14" s="102"/>
      <c r="AH14" s="102"/>
      <c r="AI14" s="125"/>
      <c r="AJ14" s="81" t="str">
        <f t="shared" si="0"/>
        <v>5.1.02.01.01.0058</v>
      </c>
      <c r="AK14" s="138" t="str">
        <f t="shared" ref="AK14:AL14" si="22">+U14</f>
        <v>Belanja Makanan dan Minuman Aktivitas Lapangan</v>
      </c>
      <c r="AL14" s="126">
        <f t="shared" si="22"/>
        <v>2160000</v>
      </c>
      <c r="AM14" s="110"/>
      <c r="AN14" s="102"/>
      <c r="AO14" s="105"/>
      <c r="AP14" s="102"/>
      <c r="AQ14" s="102"/>
      <c r="AR14" s="105"/>
      <c r="AS14" s="111">
        <v>0</v>
      </c>
      <c r="AT14" s="111">
        <v>0</v>
      </c>
      <c r="AU14" s="105"/>
      <c r="AV14" s="105">
        <v>0</v>
      </c>
      <c r="AW14" s="111">
        <v>0</v>
      </c>
      <c r="AX14" s="102">
        <v>0</v>
      </c>
      <c r="AY14" s="113">
        <f>SUM(AM14:AX14)</f>
        <v>0</v>
      </c>
      <c r="AZ14" s="43"/>
      <c r="BA14" s="43"/>
      <c r="BB14" s="43"/>
    </row>
    <row r="15" spans="1:54" ht="22.5" customHeight="1">
      <c r="A15" s="114"/>
      <c r="B15" s="114"/>
      <c r="C15" s="139" t="s">
        <v>84</v>
      </c>
      <c r="D15" s="116"/>
      <c r="E15" s="140">
        <f t="shared" ref="E15:F15" si="23">SUM(E10:E14)</f>
        <v>4505500</v>
      </c>
      <c r="F15" s="141">
        <f t="shared" si="23"/>
        <v>0</v>
      </c>
      <c r="G15" s="141">
        <f t="shared" si="19"/>
        <v>0</v>
      </c>
      <c r="H15" s="142">
        <f t="shared" ref="H15:I15" si="24">+P15</f>
        <v>0</v>
      </c>
      <c r="I15" s="141">
        <f t="shared" si="24"/>
        <v>0</v>
      </c>
      <c r="J15" s="141">
        <f t="shared" si="20"/>
        <v>0</v>
      </c>
      <c r="K15" s="141">
        <f t="shared" ref="K15:L15" si="25">SUM(K10:K14)</f>
        <v>0</v>
      </c>
      <c r="L15" s="143">
        <f t="shared" si="25"/>
        <v>4505500</v>
      </c>
      <c r="M15" s="137"/>
      <c r="N15" s="114"/>
      <c r="O15" s="47"/>
      <c r="P15" s="98">
        <f>SUM(P10:P14)</f>
        <v>0</v>
      </c>
      <c r="Q15" s="98">
        <f t="shared" si="8"/>
        <v>0</v>
      </c>
      <c r="R15" s="99"/>
      <c r="S15" s="98">
        <f>SUM(S10:S14)</f>
        <v>0</v>
      </c>
      <c r="T15" s="99"/>
      <c r="U15" s="99"/>
      <c r="V15" s="144">
        <f t="shared" ref="V15:AH15" si="26">SUM(V10:V14)</f>
        <v>4505500</v>
      </c>
      <c r="W15" s="144">
        <f t="shared" si="26"/>
        <v>0</v>
      </c>
      <c r="X15" s="144">
        <f t="shared" si="26"/>
        <v>0</v>
      </c>
      <c r="Y15" s="144">
        <f t="shared" si="26"/>
        <v>0</v>
      </c>
      <c r="Z15" s="145">
        <f t="shared" si="26"/>
        <v>4505500</v>
      </c>
      <c r="AA15" s="144">
        <f t="shared" si="26"/>
        <v>0</v>
      </c>
      <c r="AB15" s="144">
        <f t="shared" si="26"/>
        <v>0</v>
      </c>
      <c r="AC15" s="144">
        <f t="shared" si="26"/>
        <v>0</v>
      </c>
      <c r="AD15" s="144">
        <f t="shared" si="26"/>
        <v>0</v>
      </c>
      <c r="AE15" s="144">
        <f t="shared" si="26"/>
        <v>0</v>
      </c>
      <c r="AF15" s="144">
        <f t="shared" si="26"/>
        <v>0</v>
      </c>
      <c r="AG15" s="144">
        <f t="shared" si="26"/>
        <v>0</v>
      </c>
      <c r="AH15" s="144">
        <f t="shared" si="26"/>
        <v>0</v>
      </c>
      <c r="AI15" s="146"/>
      <c r="AJ15" s="99"/>
      <c r="AK15" s="99"/>
      <c r="AL15" s="147">
        <f t="shared" ref="AL15:AO15" si="27">SUM(AL10:AL11)</f>
        <v>714500</v>
      </c>
      <c r="AM15" s="148">
        <f t="shared" si="27"/>
        <v>0</v>
      </c>
      <c r="AN15" s="148">
        <f t="shared" si="27"/>
        <v>0</v>
      </c>
      <c r="AO15" s="148">
        <f t="shared" si="27"/>
        <v>0</v>
      </c>
      <c r="AP15" s="148">
        <f t="shared" ref="AP15:AY15" si="28">SUM(AP10:AP14)</f>
        <v>0</v>
      </c>
      <c r="AQ15" s="148">
        <f t="shared" si="28"/>
        <v>0</v>
      </c>
      <c r="AR15" s="148">
        <f t="shared" si="28"/>
        <v>0</v>
      </c>
      <c r="AS15" s="148">
        <f t="shared" si="28"/>
        <v>0</v>
      </c>
      <c r="AT15" s="148">
        <f t="shared" si="28"/>
        <v>0</v>
      </c>
      <c r="AU15" s="148">
        <f t="shared" si="28"/>
        <v>0</v>
      </c>
      <c r="AV15" s="148">
        <f t="shared" si="28"/>
        <v>0</v>
      </c>
      <c r="AW15" s="148">
        <f t="shared" si="28"/>
        <v>0</v>
      </c>
      <c r="AX15" s="148">
        <f t="shared" si="28"/>
        <v>0</v>
      </c>
      <c r="AY15" s="87">
        <f t="shared" si="28"/>
        <v>0</v>
      </c>
      <c r="AZ15" s="43"/>
      <c r="BA15" s="43"/>
      <c r="BB15" s="43"/>
    </row>
    <row r="16" spans="1:54" ht="14.25" customHeight="1">
      <c r="A16" s="53"/>
      <c r="B16" s="149"/>
      <c r="C16" s="150"/>
      <c r="D16" s="151"/>
      <c r="E16" s="152"/>
      <c r="F16" s="153"/>
      <c r="G16" s="154"/>
      <c r="H16" s="155"/>
      <c r="I16" s="154"/>
      <c r="J16" s="154"/>
      <c r="K16" s="154"/>
      <c r="L16" s="156"/>
      <c r="M16" s="156"/>
      <c r="N16" s="149"/>
      <c r="O16" s="47"/>
      <c r="P16" s="46"/>
      <c r="Q16" s="46"/>
      <c r="R16" s="47"/>
      <c r="S16" s="46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8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6"/>
      <c r="AZ16" s="43"/>
      <c r="BA16" s="43"/>
      <c r="BB16" s="43"/>
    </row>
    <row r="17" spans="1:54" ht="14.25" customHeight="1">
      <c r="A17" s="53"/>
      <c r="B17" s="149"/>
      <c r="C17" s="150"/>
      <c r="D17" s="151"/>
      <c r="E17" s="152"/>
      <c r="F17" s="153"/>
      <c r="G17" s="154"/>
      <c r="H17" s="155"/>
      <c r="I17" s="154"/>
      <c r="J17" s="155"/>
      <c r="K17" s="155"/>
      <c r="L17" s="1675" t="s">
        <v>85</v>
      </c>
      <c r="M17" s="1655"/>
      <c r="N17" s="1655"/>
      <c r="O17" s="47"/>
      <c r="P17" s="46"/>
      <c r="Q17" s="46"/>
      <c r="R17" s="47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8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6"/>
      <c r="AZ17" s="43"/>
      <c r="BA17" s="43"/>
      <c r="BB17" s="43"/>
    </row>
    <row r="18" spans="1:54" ht="14.25" customHeight="1">
      <c r="A18" s="157"/>
      <c r="D18" s="52"/>
      <c r="E18" s="1756"/>
      <c r="F18" s="1655"/>
      <c r="G18" s="159"/>
      <c r="H18" s="160"/>
      <c r="I18" s="159"/>
      <c r="J18" s="157"/>
      <c r="K18" s="157"/>
      <c r="L18" s="1675" t="s">
        <v>86</v>
      </c>
      <c r="M18" s="1655"/>
      <c r="N18" s="1655"/>
      <c r="O18" s="47"/>
      <c r="P18" s="46"/>
      <c r="Q18" s="46"/>
      <c r="R18" s="47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8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6"/>
      <c r="AZ18" s="43"/>
      <c r="BA18" s="43"/>
      <c r="BB18" s="43"/>
    </row>
    <row r="19" spans="1:54" ht="14.25" customHeight="1">
      <c r="A19" s="161"/>
      <c r="B19" s="1749" t="s">
        <v>87</v>
      </c>
      <c r="C19" s="1655"/>
      <c r="D19" s="163"/>
      <c r="E19" s="1762"/>
      <c r="F19" s="1655"/>
      <c r="G19" s="159"/>
      <c r="H19" s="160"/>
      <c r="I19" s="159"/>
      <c r="J19" s="161"/>
      <c r="K19" s="161"/>
      <c r="L19" s="1676" t="s">
        <v>88</v>
      </c>
      <c r="M19" s="1655"/>
      <c r="N19" s="1655"/>
      <c r="O19" s="47"/>
      <c r="P19" s="46"/>
      <c r="Q19" s="46"/>
      <c r="R19" s="47"/>
      <c r="S19" s="46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6"/>
      <c r="AZ19" s="43"/>
      <c r="BA19" s="43"/>
      <c r="BB19" s="43"/>
    </row>
    <row r="20" spans="1:54" ht="14.25" customHeight="1">
      <c r="A20" s="55"/>
      <c r="B20" s="161"/>
      <c r="C20" s="161"/>
      <c r="D20" s="53"/>
      <c r="E20" s="52"/>
      <c r="F20" s="55"/>
      <c r="G20" s="159"/>
      <c r="H20" s="160"/>
      <c r="I20" s="159"/>
      <c r="J20" s="160"/>
      <c r="K20" s="160"/>
      <c r="L20" s="1676" t="s">
        <v>89</v>
      </c>
      <c r="M20" s="1655"/>
      <c r="N20" s="1655"/>
      <c r="O20" s="47"/>
      <c r="P20" s="46"/>
      <c r="Q20" s="46"/>
      <c r="R20" s="47"/>
      <c r="S20" s="46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8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6"/>
      <c r="AZ20" s="43"/>
      <c r="BA20" s="43"/>
      <c r="BB20" s="43"/>
    </row>
    <row r="21" spans="1:54" ht="14.25" customHeight="1">
      <c r="A21" s="157"/>
      <c r="B21" s="52"/>
      <c r="C21" s="164"/>
      <c r="D21" s="53"/>
      <c r="E21" s="164"/>
      <c r="F21" s="55"/>
      <c r="G21" s="159"/>
      <c r="H21" s="160"/>
      <c r="I21" s="159"/>
      <c r="J21" s="157"/>
      <c r="K21" s="157"/>
      <c r="L21" s="149"/>
      <c r="M21" s="149"/>
      <c r="N21" s="52"/>
      <c r="O21" s="47"/>
      <c r="P21" s="46"/>
      <c r="Q21" s="46"/>
      <c r="R21" s="47"/>
      <c r="S21" s="46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8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6"/>
      <c r="AZ21" s="43"/>
      <c r="BA21" s="43"/>
      <c r="BB21" s="43"/>
    </row>
    <row r="22" spans="1:54" ht="14.25" customHeight="1">
      <c r="A22" s="157"/>
      <c r="B22" s="158"/>
      <c r="C22" s="164"/>
      <c r="D22" s="53"/>
      <c r="E22" s="164"/>
      <c r="F22" s="55"/>
      <c r="G22" s="159"/>
      <c r="H22" s="160"/>
      <c r="I22" s="159"/>
      <c r="J22" s="157"/>
      <c r="K22" s="157"/>
      <c r="L22" s="149"/>
      <c r="M22" s="149"/>
      <c r="N22" s="52"/>
      <c r="O22" s="47"/>
      <c r="P22" s="46"/>
      <c r="Q22" s="46"/>
      <c r="R22" s="47"/>
      <c r="S22" s="46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6"/>
      <c r="AZ22" s="43"/>
      <c r="BA22" s="43"/>
      <c r="BB22" s="43"/>
    </row>
    <row r="23" spans="1:54" ht="13.5" customHeight="1">
      <c r="A23" s="165"/>
      <c r="B23" s="1747" t="s">
        <v>90</v>
      </c>
      <c r="C23" s="1655"/>
      <c r="D23" s="53"/>
      <c r="E23" s="1742"/>
      <c r="F23" s="1655"/>
      <c r="G23" s="159"/>
      <c r="H23" s="160"/>
      <c r="I23" s="159"/>
      <c r="J23" s="165"/>
      <c r="K23" s="165"/>
      <c r="L23" s="1677" t="s">
        <v>91</v>
      </c>
      <c r="M23" s="1655"/>
      <c r="N23" s="1655"/>
      <c r="O23" s="47"/>
      <c r="P23" s="46"/>
      <c r="Q23" s="46"/>
      <c r="R23" s="47"/>
      <c r="S23" s="46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8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6"/>
      <c r="AZ23" s="43"/>
      <c r="BA23" s="43"/>
      <c r="BB23" s="43"/>
    </row>
    <row r="24" spans="1:54" ht="13.5" customHeight="1">
      <c r="A24" s="160"/>
      <c r="B24" s="1748" t="s">
        <v>92</v>
      </c>
      <c r="C24" s="1655"/>
      <c r="D24" s="167"/>
      <c r="E24" s="1743"/>
      <c r="F24" s="1655"/>
      <c r="G24" s="159"/>
      <c r="H24" s="167"/>
      <c r="I24" s="167"/>
      <c r="J24" s="160"/>
      <c r="K24" s="160"/>
      <c r="L24" s="1682" t="s">
        <v>93</v>
      </c>
      <c r="M24" s="1655"/>
      <c r="N24" s="1655"/>
      <c r="O24" s="169"/>
      <c r="P24" s="87"/>
      <c r="Q24" s="87"/>
      <c r="R24" s="169"/>
      <c r="S24" s="87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70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87"/>
      <c r="AZ24" s="43"/>
      <c r="BA24" s="43"/>
      <c r="BB24" s="43"/>
    </row>
    <row r="25" spans="1:54" ht="13.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31"/>
      <c r="N25" s="31"/>
      <c r="O25" s="31"/>
      <c r="P25" s="31"/>
      <c r="Q25" s="31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</row>
    <row r="26" spans="1:54" ht="13.5" customHeight="1">
      <c r="A26" s="1612">
        <v>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31"/>
      <c r="N26" s="31"/>
      <c r="O26" s="31"/>
      <c r="P26" s="31"/>
      <c r="Q26" s="31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</row>
    <row r="27" spans="1:54" ht="13.5" customHeight="1">
      <c r="A27" s="172"/>
      <c r="B27" s="1670" t="s">
        <v>45</v>
      </c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5"/>
      <c r="N27" s="1655"/>
      <c r="O27" s="31"/>
      <c r="P27" s="31"/>
      <c r="Q27" s="31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</row>
    <row r="28" spans="1:54" ht="13.5" customHeight="1">
      <c r="A28" s="166"/>
      <c r="B28" s="1670" t="s">
        <v>46</v>
      </c>
      <c r="C28" s="1655"/>
      <c r="D28" s="1655"/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31"/>
      <c r="P28" s="31"/>
      <c r="Q28" s="31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</row>
    <row r="29" spans="1:54" ht="13.5" customHeight="1">
      <c r="A29" s="166"/>
      <c r="B29" s="1670" t="s">
        <v>47</v>
      </c>
      <c r="C29" s="1655"/>
      <c r="D29" s="1655"/>
      <c r="E29" s="1655"/>
      <c r="F29" s="1655"/>
      <c r="G29" s="1655"/>
      <c r="H29" s="1655"/>
      <c r="I29" s="1655"/>
      <c r="J29" s="1655"/>
      <c r="K29" s="1655"/>
      <c r="L29" s="1655"/>
      <c r="M29" s="1655"/>
      <c r="N29" s="1655"/>
      <c r="O29" s="31"/>
      <c r="P29" s="31"/>
      <c r="Q29" s="31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</row>
    <row r="30" spans="1:54" ht="13.5" customHeight="1">
      <c r="A30" s="52"/>
      <c r="B30" s="52"/>
      <c r="C30" s="53"/>
      <c r="D30" s="53"/>
      <c r="E30" s="54"/>
      <c r="F30" s="55"/>
      <c r="G30" s="56"/>
      <c r="H30" s="57"/>
      <c r="I30" s="56" t="s">
        <v>49</v>
      </c>
      <c r="J30" s="56"/>
      <c r="K30" s="58"/>
      <c r="L30" s="58"/>
      <c r="M30" s="59"/>
      <c r="N30" s="31"/>
      <c r="O30" s="31"/>
      <c r="P30" s="31"/>
      <c r="Q30" s="31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</row>
    <row r="31" spans="1:54" ht="25.5" customHeight="1">
      <c r="A31" s="173"/>
      <c r="B31" s="174"/>
      <c r="C31" s="53"/>
      <c r="D31" s="53"/>
      <c r="E31" s="54"/>
      <c r="F31" s="55"/>
      <c r="G31" s="56"/>
      <c r="H31" s="57"/>
      <c r="I31" s="56"/>
      <c r="J31" s="56"/>
      <c r="K31" s="58"/>
      <c r="L31" s="58"/>
      <c r="M31" s="59"/>
      <c r="N31" s="31"/>
      <c r="P31" s="1751" t="s">
        <v>52</v>
      </c>
      <c r="Q31" s="1752" t="s">
        <v>53</v>
      </c>
      <c r="R31" s="1753"/>
      <c r="S31" s="1751" t="s">
        <v>94</v>
      </c>
      <c r="T31" s="66"/>
      <c r="U31" s="66"/>
      <c r="V31" s="66"/>
      <c r="W31" s="65">
        <v>1</v>
      </c>
      <c r="X31" s="65">
        <v>2</v>
      </c>
      <c r="Y31" s="65">
        <v>3</v>
      </c>
      <c r="Z31" s="65">
        <v>4</v>
      </c>
      <c r="AA31" s="65">
        <v>5</v>
      </c>
      <c r="AB31" s="65">
        <v>6</v>
      </c>
      <c r="AC31" s="65">
        <v>7</v>
      </c>
      <c r="AD31" s="65">
        <v>8</v>
      </c>
      <c r="AE31" s="65">
        <v>9</v>
      </c>
      <c r="AF31" s="65">
        <v>10</v>
      </c>
      <c r="AG31" s="65">
        <v>11</v>
      </c>
      <c r="AH31" s="67">
        <v>12</v>
      </c>
      <c r="AI31" s="47"/>
      <c r="AJ31" s="66"/>
      <c r="AK31" s="66" t="s">
        <v>67</v>
      </c>
      <c r="AL31" s="68"/>
      <c r="AM31" s="69">
        <v>1</v>
      </c>
      <c r="AN31" s="69">
        <v>2</v>
      </c>
      <c r="AO31" s="69">
        <v>3</v>
      </c>
      <c r="AP31" s="69">
        <v>4</v>
      </c>
      <c r="AQ31" s="69">
        <v>5</v>
      </c>
      <c r="AR31" s="69">
        <v>6</v>
      </c>
      <c r="AS31" s="69">
        <v>7</v>
      </c>
      <c r="AT31" s="69">
        <v>8</v>
      </c>
      <c r="AU31" s="69">
        <v>9</v>
      </c>
      <c r="AV31" s="69">
        <v>10</v>
      </c>
      <c r="AW31" s="69">
        <v>11</v>
      </c>
      <c r="AX31" s="70">
        <v>12</v>
      </c>
      <c r="AY31" s="46" t="s">
        <v>95</v>
      </c>
      <c r="AZ31" s="43"/>
      <c r="BA31" s="43"/>
      <c r="BB31" s="43"/>
    </row>
    <row r="32" spans="1:54" ht="14.25" customHeight="1">
      <c r="A32" s="1768" t="s">
        <v>56</v>
      </c>
      <c r="B32" s="1710" t="s">
        <v>57</v>
      </c>
      <c r="C32" s="1710" t="s">
        <v>58</v>
      </c>
      <c r="D32" s="1710" t="s">
        <v>59</v>
      </c>
      <c r="E32" s="1705" t="s">
        <v>60</v>
      </c>
      <c r="F32" s="1706" t="s">
        <v>61</v>
      </c>
      <c r="G32" s="1711" t="s">
        <v>62</v>
      </c>
      <c r="H32" s="1691"/>
      <c r="I32" s="1691"/>
      <c r="J32" s="1692"/>
      <c r="K32" s="1706" t="s">
        <v>63</v>
      </c>
      <c r="L32" s="1705" t="s">
        <v>64</v>
      </c>
      <c r="M32" s="1707" t="s">
        <v>65</v>
      </c>
      <c r="N32" s="1710" t="s">
        <v>66</v>
      </c>
      <c r="P32" s="1664"/>
      <c r="Q32" s="1664"/>
      <c r="R32" s="1664"/>
      <c r="S32" s="1664"/>
      <c r="T32" s="47">
        <v>1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>
        <v>1</v>
      </c>
      <c r="AK32" s="47"/>
      <c r="AL32" s="48"/>
      <c r="AM32" s="1750" t="s">
        <v>67</v>
      </c>
      <c r="AN32" s="1671"/>
      <c r="AO32" s="1671"/>
      <c r="AP32" s="1671"/>
      <c r="AQ32" s="1671"/>
      <c r="AR32" s="1671"/>
      <c r="AS32" s="1671"/>
      <c r="AT32" s="1671"/>
      <c r="AU32" s="1671"/>
      <c r="AV32" s="1671"/>
      <c r="AW32" s="1671"/>
      <c r="AX32" s="1671"/>
      <c r="AY32" s="46"/>
      <c r="AZ32" s="43"/>
      <c r="BA32" s="43"/>
      <c r="BB32" s="43"/>
    </row>
    <row r="33" spans="1:54" ht="51.75" customHeight="1">
      <c r="A33" s="1663"/>
      <c r="B33" s="1663"/>
      <c r="C33" s="1663"/>
      <c r="D33" s="1663"/>
      <c r="E33" s="1663"/>
      <c r="F33" s="1663"/>
      <c r="G33" s="1711" t="s">
        <v>68</v>
      </c>
      <c r="H33" s="1692"/>
      <c r="I33" s="1711" t="s">
        <v>69</v>
      </c>
      <c r="J33" s="1692"/>
      <c r="K33" s="1663"/>
      <c r="L33" s="1663"/>
      <c r="M33" s="1708"/>
      <c r="N33" s="1663"/>
      <c r="P33" s="98"/>
      <c r="Q33" s="98"/>
      <c r="R33" s="99"/>
      <c r="S33" s="98"/>
      <c r="T33" s="73"/>
      <c r="U33" s="73"/>
      <c r="V33" s="73"/>
      <c r="W33" s="74" t="s">
        <v>16</v>
      </c>
      <c r="X33" s="74" t="s">
        <v>70</v>
      </c>
      <c r="Y33" s="75" t="s">
        <v>18</v>
      </c>
      <c r="Z33" s="75" t="s">
        <v>19</v>
      </c>
      <c r="AA33" s="75" t="s">
        <v>20</v>
      </c>
      <c r="AB33" s="75" t="s">
        <v>21</v>
      </c>
      <c r="AC33" s="75" t="s">
        <v>22</v>
      </c>
      <c r="AD33" s="74" t="s">
        <v>23</v>
      </c>
      <c r="AE33" s="74" t="s">
        <v>24</v>
      </c>
      <c r="AF33" s="74" t="s">
        <v>25</v>
      </c>
      <c r="AG33" s="74" t="s">
        <v>26</v>
      </c>
      <c r="AH33" s="74" t="s">
        <v>27</v>
      </c>
      <c r="AI33" s="76"/>
      <c r="AJ33" s="73"/>
      <c r="AK33" s="73"/>
      <c r="AL33" s="77"/>
      <c r="AM33" s="78" t="s">
        <v>16</v>
      </c>
      <c r="AN33" s="78" t="s">
        <v>70</v>
      </c>
      <c r="AO33" s="79" t="s">
        <v>18</v>
      </c>
      <c r="AP33" s="79" t="s">
        <v>19</v>
      </c>
      <c r="AQ33" s="79" t="s">
        <v>20</v>
      </c>
      <c r="AR33" s="79" t="s">
        <v>21</v>
      </c>
      <c r="AS33" s="79" t="s">
        <v>22</v>
      </c>
      <c r="AT33" s="78" t="s">
        <v>23</v>
      </c>
      <c r="AU33" s="78" t="s">
        <v>24</v>
      </c>
      <c r="AV33" s="78" t="s">
        <v>25</v>
      </c>
      <c r="AW33" s="78" t="s">
        <v>26</v>
      </c>
      <c r="AX33" s="78" t="s">
        <v>27</v>
      </c>
      <c r="AY33" s="46"/>
      <c r="AZ33" s="43"/>
      <c r="BA33" s="43"/>
      <c r="BB33" s="43"/>
    </row>
    <row r="34" spans="1:54" ht="39" customHeight="1">
      <c r="A34" s="1663"/>
      <c r="B34" s="1663"/>
      <c r="C34" s="1663"/>
      <c r="D34" s="1663"/>
      <c r="E34" s="1663"/>
      <c r="F34" s="1663"/>
      <c r="G34" s="71" t="s">
        <v>53</v>
      </c>
      <c r="H34" s="71" t="s">
        <v>71</v>
      </c>
      <c r="I34" s="71" t="s">
        <v>53</v>
      </c>
      <c r="J34" s="71" t="s">
        <v>71</v>
      </c>
      <c r="K34" s="1664"/>
      <c r="L34" s="1663"/>
      <c r="M34" s="1708"/>
      <c r="N34" s="1663"/>
      <c r="P34" s="98"/>
      <c r="Q34" s="98"/>
      <c r="R34" s="99"/>
      <c r="S34" s="98"/>
      <c r="T34" s="74" t="str">
        <f>+B35</f>
        <v>3.30.02.2.06.0003</v>
      </c>
      <c r="U34" s="81" t="str">
        <f>+B36</f>
        <v>Sub Kegiatan Pengawasan Distribusi, Pengemasan dan Pelabelan Bahan Berbahaya Terhadap Pengguna Akhir Bahan Berbahaya (PA-B2) maupun Produsen B2 (P-B2)</v>
      </c>
      <c r="V34" s="175">
        <f>+V35+V36+V37+V38+V39</f>
        <v>3933000</v>
      </c>
      <c r="W34" s="176"/>
      <c r="X34" s="176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85"/>
      <c r="AJ34" s="74" t="str">
        <f t="shared" ref="AJ34:AJ39" si="29">+T34</f>
        <v>3.30.02.2.06.0003</v>
      </c>
      <c r="AK34" s="81" t="str">
        <f>+B36</f>
        <v>Sub Kegiatan Pengawasan Distribusi, Pengemasan dan Pelabelan Bahan Berbahaya Terhadap Pengguna Akhir Bahan Berbahaya (PA-B2) maupun Produsen B2 (P-B2)</v>
      </c>
      <c r="AL34" s="86">
        <f>+AL35+AL36</f>
        <v>1195000</v>
      </c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7"/>
      <c r="AZ34" s="43"/>
      <c r="BA34" s="43"/>
      <c r="BB34" s="43"/>
    </row>
    <row r="35" spans="1:54" ht="46.5" customHeight="1">
      <c r="A35" s="178">
        <v>1</v>
      </c>
      <c r="B35" s="179" t="s">
        <v>96</v>
      </c>
      <c r="C35" s="180" t="s">
        <v>73</v>
      </c>
      <c r="D35" s="181" t="s">
        <v>74</v>
      </c>
      <c r="E35" s="92">
        <v>540000</v>
      </c>
      <c r="F35" s="93">
        <f t="shared" ref="F35:F39" si="30">AY35</f>
        <v>0</v>
      </c>
      <c r="G35" s="94">
        <f t="shared" ref="G35:G40" si="31">+I35</f>
        <v>0</v>
      </c>
      <c r="H35" s="95"/>
      <c r="I35" s="94">
        <f t="shared" ref="I35:I39" si="32">+Q35</f>
        <v>0</v>
      </c>
      <c r="J35" s="94">
        <f t="shared" ref="J35:J40" si="33">+F35/E35*100</f>
        <v>0</v>
      </c>
      <c r="K35" s="94">
        <f t="shared" ref="K35:K39" si="34">S35</f>
        <v>0</v>
      </c>
      <c r="L35" s="182">
        <f t="shared" ref="L35:L39" si="35">E35-F35</f>
        <v>540000</v>
      </c>
      <c r="M35" s="88"/>
      <c r="N35" s="183" t="s">
        <v>97</v>
      </c>
      <c r="P35" s="145">
        <f t="shared" ref="P35:P39" si="36">+E35/$E$40*H35</f>
        <v>0</v>
      </c>
      <c r="Q35" s="98">
        <f t="shared" ref="Q35:Q40" si="37">+S35/E35*100</f>
        <v>0</v>
      </c>
      <c r="R35" s="99"/>
      <c r="S35" s="98">
        <f t="shared" ref="S35:S39" si="38">W35</f>
        <v>0</v>
      </c>
      <c r="T35" s="81" t="str">
        <f t="shared" ref="T35:V35" si="39">+C35</f>
        <v>5.1.02.01.01.0024</v>
      </c>
      <c r="U35" s="81" t="str">
        <f t="shared" si="39"/>
        <v>Belanja Alat/Bahan untuk Kegiatan Kantor-Alat Tulis Kantor</v>
      </c>
      <c r="V35" s="184">
        <f t="shared" si="39"/>
        <v>540000</v>
      </c>
      <c r="W35" s="185">
        <v>0</v>
      </c>
      <c r="X35" s="186">
        <v>540000</v>
      </c>
      <c r="Y35" s="187">
        <v>0</v>
      </c>
      <c r="Z35" s="186">
        <v>0</v>
      </c>
      <c r="AA35" s="186">
        <v>0</v>
      </c>
      <c r="AB35" s="188">
        <v>0</v>
      </c>
      <c r="AC35" s="186">
        <v>0</v>
      </c>
      <c r="AD35" s="186">
        <v>0</v>
      </c>
      <c r="AE35" s="188">
        <v>0</v>
      </c>
      <c r="AF35" s="187">
        <v>0</v>
      </c>
      <c r="AG35" s="189">
        <v>0</v>
      </c>
      <c r="AH35" s="186">
        <v>0</v>
      </c>
      <c r="AI35" s="108"/>
      <c r="AJ35" s="81" t="str">
        <f t="shared" si="29"/>
        <v>5.1.02.01.01.0024</v>
      </c>
      <c r="AK35" s="81" t="str">
        <f t="shared" ref="AK35:AL35" si="40">+U35</f>
        <v>Belanja Alat/Bahan untuk Kegiatan Kantor-Alat Tulis Kantor</v>
      </c>
      <c r="AL35" s="109">
        <f t="shared" si="40"/>
        <v>540000</v>
      </c>
      <c r="AM35" s="110"/>
      <c r="AN35" s="102"/>
      <c r="AO35" s="190"/>
      <c r="AP35" s="102"/>
      <c r="AQ35" s="102"/>
      <c r="AR35" s="105"/>
      <c r="AS35" s="111"/>
      <c r="AT35" s="111"/>
      <c r="AU35" s="105"/>
      <c r="AV35" s="105"/>
      <c r="AW35" s="112"/>
      <c r="AX35" s="102"/>
      <c r="AY35" s="113">
        <f t="shared" ref="AY35:AY37" si="41">SUM(AM35:AX35)</f>
        <v>0</v>
      </c>
      <c r="AZ35" s="43"/>
      <c r="BA35" s="43"/>
      <c r="BB35" s="43"/>
    </row>
    <row r="36" spans="1:54" ht="51.75" customHeight="1">
      <c r="A36" s="114"/>
      <c r="B36" s="191" t="s">
        <v>98</v>
      </c>
      <c r="C36" s="132" t="s">
        <v>76</v>
      </c>
      <c r="D36" s="133" t="s">
        <v>77</v>
      </c>
      <c r="E36" s="118">
        <v>655000</v>
      </c>
      <c r="F36" s="93">
        <f t="shared" si="30"/>
        <v>0</v>
      </c>
      <c r="G36" s="119">
        <f t="shared" si="31"/>
        <v>0</v>
      </c>
      <c r="H36" s="119">
        <f>+'Kertas Kerja Bantu'!G4</f>
        <v>0</v>
      </c>
      <c r="I36" s="119">
        <f t="shared" si="32"/>
        <v>0</v>
      </c>
      <c r="J36" s="119">
        <f t="shared" si="33"/>
        <v>0</v>
      </c>
      <c r="K36" s="94">
        <f t="shared" si="34"/>
        <v>0</v>
      </c>
      <c r="L36" s="182">
        <f t="shared" si="35"/>
        <v>655000</v>
      </c>
      <c r="M36" s="114"/>
      <c r="N36" s="192"/>
      <c r="P36" s="98">
        <f t="shared" si="36"/>
        <v>0</v>
      </c>
      <c r="Q36" s="98">
        <f t="shared" si="37"/>
        <v>0</v>
      </c>
      <c r="R36" s="99"/>
      <c r="S36" s="98">
        <f t="shared" si="38"/>
        <v>0</v>
      </c>
      <c r="T36" s="122" t="str">
        <f t="shared" ref="T36:V36" si="42">+C36</f>
        <v>5.1.02.01.01.0026</v>
      </c>
      <c r="U36" s="138" t="str">
        <f t="shared" si="42"/>
        <v>Belanja Alat/Bahan untuk Kegiatan Kantor-Bahan Cetak</v>
      </c>
      <c r="V36" s="193">
        <f t="shared" si="42"/>
        <v>655000</v>
      </c>
      <c r="W36" s="185">
        <v>0</v>
      </c>
      <c r="X36" s="186">
        <v>0</v>
      </c>
      <c r="Y36" s="188">
        <v>350000</v>
      </c>
      <c r="Z36" s="186">
        <v>0</v>
      </c>
      <c r="AA36" s="186">
        <v>0</v>
      </c>
      <c r="AB36" s="188">
        <v>0</v>
      </c>
      <c r="AC36" s="186">
        <v>0</v>
      </c>
      <c r="AD36" s="186">
        <v>0</v>
      </c>
      <c r="AE36" s="188">
        <v>0</v>
      </c>
      <c r="AF36" s="186">
        <v>0</v>
      </c>
      <c r="AG36" s="186">
        <v>0</v>
      </c>
      <c r="AH36" s="186">
        <v>305000</v>
      </c>
      <c r="AI36" s="125"/>
      <c r="AJ36" s="122" t="str">
        <f t="shared" si="29"/>
        <v>5.1.02.01.01.0026</v>
      </c>
      <c r="AK36" s="138" t="str">
        <f t="shared" ref="AK36:AL36" si="43">+U36</f>
        <v>Belanja Alat/Bahan untuk Kegiatan Kantor-Bahan Cetak</v>
      </c>
      <c r="AL36" s="126">
        <f t="shared" si="43"/>
        <v>655000</v>
      </c>
      <c r="AM36" s="110"/>
      <c r="AN36" s="102"/>
      <c r="AO36" s="194"/>
      <c r="AP36" s="102"/>
      <c r="AQ36" s="102"/>
      <c r="AR36" s="105"/>
      <c r="AS36" s="111"/>
      <c r="AT36" s="111"/>
      <c r="AU36" s="105"/>
      <c r="AV36" s="105"/>
      <c r="AW36" s="111"/>
      <c r="AX36" s="102"/>
      <c r="AY36" s="113">
        <f t="shared" si="41"/>
        <v>0</v>
      </c>
      <c r="AZ36" s="43"/>
      <c r="BA36" s="43"/>
      <c r="BB36" s="43"/>
    </row>
    <row r="37" spans="1:54" ht="51.75" customHeight="1">
      <c r="A37" s="114"/>
      <c r="B37" s="127"/>
      <c r="C37" s="132" t="s">
        <v>80</v>
      </c>
      <c r="D37" s="133" t="s">
        <v>81</v>
      </c>
      <c r="E37" s="134">
        <v>998000</v>
      </c>
      <c r="F37" s="93">
        <f t="shared" si="30"/>
        <v>0</v>
      </c>
      <c r="G37" s="119">
        <f t="shared" si="31"/>
        <v>0</v>
      </c>
      <c r="H37" s="195"/>
      <c r="I37" s="119">
        <f t="shared" si="32"/>
        <v>0</v>
      </c>
      <c r="J37" s="119">
        <f t="shared" si="33"/>
        <v>0</v>
      </c>
      <c r="K37" s="94">
        <f t="shared" si="34"/>
        <v>0</v>
      </c>
      <c r="L37" s="182">
        <f t="shared" si="35"/>
        <v>998000</v>
      </c>
      <c r="M37" s="114"/>
      <c r="N37" s="192"/>
      <c r="P37" s="98">
        <f t="shared" si="36"/>
        <v>0</v>
      </c>
      <c r="Q37" s="98">
        <f t="shared" si="37"/>
        <v>0</v>
      </c>
      <c r="R37" s="99"/>
      <c r="S37" s="98">
        <f t="shared" si="38"/>
        <v>0</v>
      </c>
      <c r="T37" s="122" t="str">
        <f t="shared" ref="T37:V37" si="44">+C37</f>
        <v>5.1.02.01.01.0029</v>
      </c>
      <c r="U37" s="138" t="str">
        <f t="shared" si="44"/>
        <v>Belanja Alat/Bahan untuk Kegiatan Kantor-Bahan Komputer</v>
      </c>
      <c r="V37" s="193">
        <f t="shared" si="44"/>
        <v>998000</v>
      </c>
      <c r="W37" s="185">
        <v>0</v>
      </c>
      <c r="X37" s="186">
        <v>998000</v>
      </c>
      <c r="Y37" s="188">
        <v>0</v>
      </c>
      <c r="Z37" s="186">
        <v>0</v>
      </c>
      <c r="AA37" s="186">
        <v>0</v>
      </c>
      <c r="AB37" s="188">
        <v>0</v>
      </c>
      <c r="AC37" s="186">
        <v>0</v>
      </c>
      <c r="AD37" s="186">
        <v>0</v>
      </c>
      <c r="AE37" s="188">
        <v>0</v>
      </c>
      <c r="AF37" s="186">
        <v>0</v>
      </c>
      <c r="AG37" s="186">
        <v>0</v>
      </c>
      <c r="AH37" s="186">
        <v>0</v>
      </c>
      <c r="AI37" s="125"/>
      <c r="AJ37" s="122" t="str">
        <f t="shared" si="29"/>
        <v>5.1.02.01.01.0029</v>
      </c>
      <c r="AK37" s="138" t="str">
        <f t="shared" ref="AK37:AL37" si="45">+U37</f>
        <v>Belanja Alat/Bahan untuk Kegiatan Kantor-Bahan Komputer</v>
      </c>
      <c r="AL37" s="126">
        <f t="shared" si="45"/>
        <v>998000</v>
      </c>
      <c r="AM37" s="110"/>
      <c r="AN37" s="102"/>
      <c r="AO37" s="196"/>
      <c r="AP37" s="102"/>
      <c r="AQ37" s="102"/>
      <c r="AR37" s="105"/>
      <c r="AS37" s="111"/>
      <c r="AT37" s="111"/>
      <c r="AU37" s="105"/>
      <c r="AV37" s="105"/>
      <c r="AW37" s="111"/>
      <c r="AX37" s="102"/>
      <c r="AY37" s="113">
        <f t="shared" si="41"/>
        <v>0</v>
      </c>
      <c r="AZ37" s="43"/>
      <c r="BA37" s="43"/>
      <c r="BB37" s="43"/>
    </row>
    <row r="38" spans="1:54" ht="39" customHeight="1">
      <c r="A38" s="114"/>
      <c r="B38" s="127"/>
      <c r="C38" s="132" t="s">
        <v>99</v>
      </c>
      <c r="D38" s="133" t="s">
        <v>100</v>
      </c>
      <c r="E38" s="134">
        <v>300000</v>
      </c>
      <c r="F38" s="93">
        <f t="shared" si="30"/>
        <v>0</v>
      </c>
      <c r="G38" s="119">
        <f t="shared" si="31"/>
        <v>0</v>
      </c>
      <c r="H38" s="195">
        <f>+'Kertas Kerja Bantu'!F6</f>
        <v>0</v>
      </c>
      <c r="I38" s="119">
        <f t="shared" si="32"/>
        <v>0</v>
      </c>
      <c r="J38" s="119">
        <f t="shared" si="33"/>
        <v>0</v>
      </c>
      <c r="K38" s="94">
        <f t="shared" si="34"/>
        <v>0</v>
      </c>
      <c r="L38" s="182">
        <f t="shared" si="35"/>
        <v>300000</v>
      </c>
      <c r="M38" s="114"/>
      <c r="N38" s="192"/>
      <c r="P38" s="98">
        <f t="shared" si="36"/>
        <v>0</v>
      </c>
      <c r="Q38" s="98">
        <f t="shared" si="37"/>
        <v>0</v>
      </c>
      <c r="R38" s="99"/>
      <c r="S38" s="98">
        <f t="shared" si="38"/>
        <v>0</v>
      </c>
      <c r="T38" s="122" t="str">
        <f t="shared" ref="T38:V38" si="46">+C38</f>
        <v>5.1.02.01.01.0052</v>
      </c>
      <c r="U38" s="138" t="str">
        <f t="shared" si="46"/>
        <v>Belanja Makanan dan Minuman Rapat</v>
      </c>
      <c r="V38" s="193">
        <f t="shared" si="46"/>
        <v>300000</v>
      </c>
      <c r="W38" s="185">
        <v>0</v>
      </c>
      <c r="X38" s="186">
        <v>150000</v>
      </c>
      <c r="Y38" s="188">
        <v>0</v>
      </c>
      <c r="Z38" s="186">
        <v>0</v>
      </c>
      <c r="AA38" s="186">
        <v>0</v>
      </c>
      <c r="AB38" s="188">
        <v>0</v>
      </c>
      <c r="AC38" s="186">
        <v>150000</v>
      </c>
      <c r="AD38" s="186">
        <v>0</v>
      </c>
      <c r="AE38" s="188">
        <v>0</v>
      </c>
      <c r="AF38" s="186">
        <v>0</v>
      </c>
      <c r="AG38" s="186">
        <v>0</v>
      </c>
      <c r="AH38" s="186">
        <v>0</v>
      </c>
      <c r="AI38" s="125"/>
      <c r="AJ38" s="122" t="str">
        <f t="shared" si="29"/>
        <v>5.1.02.01.01.0052</v>
      </c>
      <c r="AK38" s="138" t="str">
        <f t="shared" ref="AK38:AL38" si="47">+U38</f>
        <v>Belanja Makanan dan Minuman Rapat</v>
      </c>
      <c r="AL38" s="126">
        <f t="shared" si="47"/>
        <v>300000</v>
      </c>
      <c r="AM38" s="110"/>
      <c r="AN38" s="102"/>
      <c r="AO38" s="196"/>
      <c r="AP38" s="102"/>
      <c r="AQ38" s="102"/>
      <c r="AR38" s="105"/>
      <c r="AS38" s="111"/>
      <c r="AT38" s="111"/>
      <c r="AU38" s="105"/>
      <c r="AV38" s="105"/>
      <c r="AW38" s="111"/>
      <c r="AX38" s="102"/>
      <c r="AY38" s="113"/>
      <c r="AZ38" s="43"/>
      <c r="BA38" s="43"/>
      <c r="BB38" s="43"/>
    </row>
    <row r="39" spans="1:54" ht="43.5" customHeight="1">
      <c r="A39" s="114"/>
      <c r="B39" s="127"/>
      <c r="C39" s="132" t="s">
        <v>82</v>
      </c>
      <c r="D39" s="133" t="s">
        <v>83</v>
      </c>
      <c r="E39" s="134">
        <v>1440000</v>
      </c>
      <c r="F39" s="93">
        <f t="shared" si="30"/>
        <v>0</v>
      </c>
      <c r="G39" s="119">
        <f t="shared" si="31"/>
        <v>0</v>
      </c>
      <c r="H39" s="195">
        <f>+'Kertas Kerja Bantu'!F7</f>
        <v>0</v>
      </c>
      <c r="I39" s="119">
        <f t="shared" si="32"/>
        <v>0</v>
      </c>
      <c r="J39" s="119">
        <f t="shared" si="33"/>
        <v>0</v>
      </c>
      <c r="K39" s="94">
        <f t="shared" si="34"/>
        <v>0</v>
      </c>
      <c r="L39" s="182">
        <f t="shared" si="35"/>
        <v>1440000</v>
      </c>
      <c r="M39" s="114"/>
      <c r="N39" s="192"/>
      <c r="P39" s="98">
        <f t="shared" si="36"/>
        <v>0</v>
      </c>
      <c r="Q39" s="98">
        <f t="shared" si="37"/>
        <v>0</v>
      </c>
      <c r="R39" s="99"/>
      <c r="S39" s="98">
        <f t="shared" si="38"/>
        <v>0</v>
      </c>
      <c r="T39" s="122" t="str">
        <f t="shared" ref="T39:V39" si="48">+C39</f>
        <v>5.1.02.01.01.0058</v>
      </c>
      <c r="U39" s="138" t="str">
        <f t="shared" si="48"/>
        <v>Belanja Makanan dan Minuman Aktivitas Lapangan</v>
      </c>
      <c r="V39" s="193">
        <f t="shared" si="48"/>
        <v>1440000</v>
      </c>
      <c r="W39" s="185">
        <v>0</v>
      </c>
      <c r="X39" s="186">
        <v>240000</v>
      </c>
      <c r="Y39" s="188">
        <v>120000</v>
      </c>
      <c r="Z39" s="186">
        <v>120000</v>
      </c>
      <c r="AA39" s="186">
        <v>120000</v>
      </c>
      <c r="AB39" s="188">
        <v>120000</v>
      </c>
      <c r="AC39" s="186">
        <v>120000</v>
      </c>
      <c r="AD39" s="186">
        <v>120000</v>
      </c>
      <c r="AE39" s="188">
        <v>120000</v>
      </c>
      <c r="AF39" s="186">
        <v>120000</v>
      </c>
      <c r="AG39" s="186">
        <v>120000</v>
      </c>
      <c r="AH39" s="186">
        <v>120000</v>
      </c>
      <c r="AI39" s="125"/>
      <c r="AJ39" s="122" t="str">
        <f t="shared" si="29"/>
        <v>5.1.02.01.01.0058</v>
      </c>
      <c r="AK39" s="138" t="str">
        <f t="shared" ref="AK39:AL39" si="49">+U39</f>
        <v>Belanja Makanan dan Minuman Aktivitas Lapangan</v>
      </c>
      <c r="AL39" s="126">
        <f t="shared" si="49"/>
        <v>1440000</v>
      </c>
      <c r="AM39" s="110"/>
      <c r="AN39" s="102"/>
      <c r="AO39" s="196"/>
      <c r="AP39" s="102"/>
      <c r="AQ39" s="102"/>
      <c r="AR39" s="105"/>
      <c r="AS39" s="111"/>
      <c r="AT39" s="111"/>
      <c r="AU39" s="105"/>
      <c r="AV39" s="105"/>
      <c r="AW39" s="111"/>
      <c r="AX39" s="102"/>
      <c r="AY39" s="113">
        <f>SUM(AM39:AX39)</f>
        <v>0</v>
      </c>
      <c r="AZ39" s="43"/>
      <c r="BA39" s="43"/>
      <c r="BB39" s="43"/>
    </row>
    <row r="40" spans="1:54" ht="13.5" customHeight="1">
      <c r="A40" s="114"/>
      <c r="B40" s="114"/>
      <c r="C40" s="139" t="s">
        <v>84</v>
      </c>
      <c r="D40" s="116"/>
      <c r="E40" s="140">
        <f t="shared" ref="E40:F40" si="50">SUM(E35:E39)</f>
        <v>3933000</v>
      </c>
      <c r="F40" s="141">
        <f t="shared" si="50"/>
        <v>0</v>
      </c>
      <c r="G40" s="141">
        <f t="shared" si="31"/>
        <v>0</v>
      </c>
      <c r="H40" s="142">
        <f t="shared" ref="H40:I40" si="51">+P40</f>
        <v>0</v>
      </c>
      <c r="I40" s="141">
        <f t="shared" si="51"/>
        <v>0</v>
      </c>
      <c r="J40" s="141">
        <f t="shared" si="33"/>
        <v>0</v>
      </c>
      <c r="K40" s="143">
        <f t="shared" ref="K40:L40" si="52">SUM(K35:K39)</f>
        <v>0</v>
      </c>
      <c r="L40" s="143">
        <f t="shared" si="52"/>
        <v>3933000</v>
      </c>
      <c r="M40" s="114"/>
      <c r="N40" s="192"/>
      <c r="P40" s="98">
        <f>SUM(P35:P39)</f>
        <v>0</v>
      </c>
      <c r="Q40" s="98">
        <f t="shared" si="37"/>
        <v>0</v>
      </c>
      <c r="R40" s="99"/>
      <c r="S40" s="98">
        <f>SUM(S35:S39)</f>
        <v>0</v>
      </c>
      <c r="T40" s="99"/>
      <c r="U40" s="99"/>
      <c r="V40" s="197">
        <f t="shared" ref="V40:AH40" si="53">SUM(V35:V39)</f>
        <v>3933000</v>
      </c>
      <c r="W40" s="145">
        <f t="shared" si="53"/>
        <v>0</v>
      </c>
      <c r="X40" s="145">
        <f t="shared" si="53"/>
        <v>1928000</v>
      </c>
      <c r="Y40" s="145">
        <f t="shared" si="53"/>
        <v>470000</v>
      </c>
      <c r="Z40" s="145">
        <f t="shared" si="53"/>
        <v>120000</v>
      </c>
      <c r="AA40" s="145">
        <f t="shared" si="53"/>
        <v>120000</v>
      </c>
      <c r="AB40" s="145">
        <f t="shared" si="53"/>
        <v>120000</v>
      </c>
      <c r="AC40" s="145">
        <f t="shared" si="53"/>
        <v>270000</v>
      </c>
      <c r="AD40" s="145">
        <f t="shared" si="53"/>
        <v>120000</v>
      </c>
      <c r="AE40" s="145">
        <f t="shared" si="53"/>
        <v>120000</v>
      </c>
      <c r="AF40" s="145">
        <f t="shared" si="53"/>
        <v>120000</v>
      </c>
      <c r="AG40" s="145">
        <f t="shared" si="53"/>
        <v>120000</v>
      </c>
      <c r="AH40" s="145">
        <f t="shared" si="53"/>
        <v>425000</v>
      </c>
      <c r="AI40" s="146"/>
      <c r="AJ40" s="99"/>
      <c r="AK40" s="99"/>
      <c r="AL40" s="198">
        <f>SUM(AL35:AL39)</f>
        <v>3933000</v>
      </c>
      <c r="AM40" s="148">
        <f t="shared" ref="AM40:AX40" si="54">SUM(AM34:AM39)</f>
        <v>0</v>
      </c>
      <c r="AN40" s="148">
        <f t="shared" si="54"/>
        <v>0</v>
      </c>
      <c r="AO40" s="148">
        <f t="shared" si="54"/>
        <v>0</v>
      </c>
      <c r="AP40" s="148">
        <f t="shared" si="54"/>
        <v>0</v>
      </c>
      <c r="AQ40" s="148">
        <f t="shared" si="54"/>
        <v>0</v>
      </c>
      <c r="AR40" s="148">
        <f t="shared" si="54"/>
        <v>0</v>
      </c>
      <c r="AS40" s="148">
        <f t="shared" si="54"/>
        <v>0</v>
      </c>
      <c r="AT40" s="148">
        <f t="shared" si="54"/>
        <v>0</v>
      </c>
      <c r="AU40" s="148">
        <f t="shared" si="54"/>
        <v>0</v>
      </c>
      <c r="AV40" s="148">
        <f t="shared" si="54"/>
        <v>0</v>
      </c>
      <c r="AW40" s="148">
        <f t="shared" si="54"/>
        <v>0</v>
      </c>
      <c r="AX40" s="148">
        <f t="shared" si="54"/>
        <v>0</v>
      </c>
      <c r="AY40" s="87">
        <f>SUM(AY35:AY39)</f>
        <v>0</v>
      </c>
      <c r="AZ40" s="43"/>
      <c r="BA40" s="43"/>
      <c r="BB40" s="43"/>
    </row>
    <row r="41" spans="1:54" ht="13.5" customHeight="1">
      <c r="A41" s="53"/>
      <c r="B41" s="149"/>
      <c r="C41" s="150"/>
      <c r="D41" s="151"/>
      <c r="E41" s="152"/>
      <c r="F41" s="153"/>
      <c r="G41" s="154"/>
      <c r="H41" s="155"/>
      <c r="I41" s="154"/>
      <c r="J41" s="154"/>
      <c r="K41" s="156"/>
      <c r="L41" s="156"/>
      <c r="M41" s="149"/>
      <c r="N41" s="31"/>
      <c r="O41" s="46"/>
      <c r="P41" s="46"/>
      <c r="Q41" s="47"/>
      <c r="R41" s="46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6"/>
      <c r="AY41" s="43"/>
      <c r="AZ41" s="43"/>
      <c r="BA41" s="43"/>
      <c r="BB41" s="43"/>
    </row>
    <row r="42" spans="1:54" ht="13.5" customHeight="1">
      <c r="A42" s="199"/>
      <c r="B42" s="200"/>
      <c r="C42" s="200"/>
      <c r="D42" s="200"/>
      <c r="E42" s="201"/>
      <c r="F42" s="199"/>
      <c r="G42" s="202"/>
      <c r="H42" s="203"/>
      <c r="I42" s="202"/>
      <c r="J42" s="199"/>
      <c r="K42" s="204"/>
      <c r="L42" s="1675" t="s">
        <v>85</v>
      </c>
      <c r="M42" s="1655"/>
      <c r="N42" s="1655"/>
      <c r="O42" s="46"/>
      <c r="P42" s="46"/>
      <c r="Q42" s="47"/>
      <c r="R42" s="46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8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6"/>
      <c r="AY42" s="43"/>
      <c r="AZ42" s="43"/>
      <c r="BA42" s="43"/>
      <c r="BB42" s="43"/>
    </row>
    <row r="43" spans="1:54" ht="13.5" customHeight="1">
      <c r="A43" s="205"/>
      <c r="B43" s="1699" t="s">
        <v>87</v>
      </c>
      <c r="C43" s="1655"/>
      <c r="D43" s="207"/>
      <c r="E43" s="1758"/>
      <c r="F43" s="1655"/>
      <c r="G43" s="202"/>
      <c r="H43" s="203"/>
      <c r="I43" s="202"/>
      <c r="J43" s="199"/>
      <c r="K43" s="204"/>
      <c r="L43" s="1675" t="s">
        <v>86</v>
      </c>
      <c r="M43" s="1655"/>
      <c r="N43" s="1655"/>
      <c r="O43" s="46"/>
      <c r="P43" s="46"/>
      <c r="Q43" s="47"/>
      <c r="R43" s="46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8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6"/>
      <c r="AY43" s="43"/>
      <c r="AZ43" s="43"/>
      <c r="BA43" s="43"/>
      <c r="BB43" s="43"/>
    </row>
    <row r="44" spans="1:54" ht="13.5" customHeight="1">
      <c r="A44" s="205"/>
      <c r="B44" s="209"/>
      <c r="C44" s="210"/>
      <c r="D44" s="207"/>
      <c r="E44" s="200"/>
      <c r="F44" s="199"/>
      <c r="G44" s="202"/>
      <c r="H44" s="203"/>
      <c r="I44" s="202"/>
      <c r="J44" s="199"/>
      <c r="K44" s="199"/>
      <c r="L44" s="1676" t="s">
        <v>88</v>
      </c>
      <c r="M44" s="1655"/>
      <c r="N44" s="1655"/>
      <c r="O44" s="46"/>
      <c r="P44" s="46"/>
      <c r="Q44" s="47"/>
      <c r="R44" s="46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8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6"/>
      <c r="AY44" s="43"/>
      <c r="AZ44" s="43"/>
      <c r="BA44" s="43"/>
      <c r="BB44" s="43"/>
    </row>
    <row r="45" spans="1:54" ht="13.5" customHeight="1">
      <c r="A45" s="211"/>
      <c r="B45" s="206"/>
      <c r="C45" s="212"/>
      <c r="D45" s="207"/>
      <c r="E45" s="208"/>
      <c r="F45" s="199"/>
      <c r="G45" s="202"/>
      <c r="H45" s="203"/>
      <c r="I45" s="202"/>
      <c r="J45" s="211"/>
      <c r="K45" s="211"/>
      <c r="L45" s="1676" t="s">
        <v>89</v>
      </c>
      <c r="M45" s="1655"/>
      <c r="N45" s="1655"/>
      <c r="O45" s="46"/>
      <c r="P45" s="46"/>
      <c r="Q45" s="47"/>
      <c r="R45" s="46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8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6"/>
      <c r="AY45" s="43"/>
      <c r="AZ45" s="43"/>
      <c r="BA45" s="43"/>
      <c r="BB45" s="43"/>
    </row>
    <row r="46" spans="1:54" ht="13.5" customHeight="1">
      <c r="A46" s="211"/>
      <c r="B46" s="206"/>
      <c r="C46" s="212"/>
      <c r="D46" s="207"/>
      <c r="E46" s="208"/>
      <c r="F46" s="199"/>
      <c r="G46" s="202"/>
      <c r="H46" s="203"/>
      <c r="I46" s="202"/>
      <c r="J46" s="211"/>
      <c r="K46" s="211"/>
      <c r="L46" s="213"/>
      <c r="M46" s="213"/>
      <c r="N46" s="208"/>
      <c r="O46" s="46"/>
      <c r="P46" s="46"/>
      <c r="Q46" s="47"/>
      <c r="R46" s="46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8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6"/>
      <c r="AY46" s="43"/>
      <c r="AZ46" s="43"/>
      <c r="BA46" s="43"/>
      <c r="BB46" s="43"/>
    </row>
    <row r="47" spans="1:54" ht="13.5" customHeight="1">
      <c r="A47" s="214"/>
      <c r="B47" s="215"/>
      <c r="C47" s="212"/>
      <c r="D47" s="207"/>
      <c r="E47" s="1759"/>
      <c r="F47" s="1655"/>
      <c r="G47" s="202"/>
      <c r="H47" s="203"/>
      <c r="I47" s="202"/>
      <c r="J47" s="214"/>
      <c r="K47" s="214"/>
      <c r="L47" s="214"/>
      <c r="M47" s="217"/>
      <c r="N47" s="208"/>
      <c r="O47" s="46"/>
      <c r="P47" s="1770"/>
      <c r="Q47" s="1655"/>
      <c r="R47" s="46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8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6"/>
      <c r="AY47" s="43"/>
      <c r="AZ47" s="43"/>
      <c r="BA47" s="43"/>
      <c r="BB47" s="43"/>
    </row>
    <row r="48" spans="1:54" ht="13.5" customHeight="1">
      <c r="A48" s="205" t="s">
        <v>49</v>
      </c>
      <c r="B48" s="1698" t="s">
        <v>101</v>
      </c>
      <c r="C48" s="1655"/>
      <c r="D48" s="218"/>
      <c r="E48" s="1760"/>
      <c r="F48" s="1655"/>
      <c r="G48" s="202"/>
      <c r="H48" s="218"/>
      <c r="I48" s="218"/>
      <c r="J48" s="205"/>
      <c r="K48" s="205"/>
      <c r="L48" s="1677" t="s">
        <v>91</v>
      </c>
      <c r="M48" s="1655"/>
      <c r="N48" s="1655"/>
      <c r="O48" s="46"/>
      <c r="P48" s="51"/>
      <c r="Q48" s="51"/>
      <c r="R48" s="46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8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6"/>
      <c r="AY48" s="43"/>
      <c r="AZ48" s="43"/>
      <c r="BA48" s="43"/>
      <c r="BB48" s="43"/>
    </row>
    <row r="49" spans="1:54" ht="13.5" customHeight="1">
      <c r="A49" s="62"/>
      <c r="B49" s="1699" t="s">
        <v>102</v>
      </c>
      <c r="C49" s="1655"/>
      <c r="D49" s="62"/>
      <c r="E49" s="54"/>
      <c r="F49" s="55"/>
      <c r="G49" s="55"/>
      <c r="H49" s="157"/>
      <c r="I49" s="159"/>
      <c r="J49" s="219"/>
      <c r="K49" s="219"/>
      <c r="L49" s="1682" t="s">
        <v>93</v>
      </c>
      <c r="M49" s="1655"/>
      <c r="N49" s="1655"/>
      <c r="O49" s="46"/>
      <c r="P49" s="51"/>
      <c r="Q49" s="51"/>
      <c r="R49" s="46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8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6"/>
      <c r="AY49" s="43"/>
      <c r="AZ49" s="43"/>
      <c r="BA49" s="43"/>
      <c r="BB49" s="43"/>
    </row>
    <row r="50" spans="1:54" ht="13.5" customHeight="1">
      <c r="A50" s="220">
        <v>3</v>
      </c>
      <c r="B50" s="62"/>
      <c r="C50" s="62"/>
      <c r="D50" s="62"/>
      <c r="E50" s="54"/>
      <c r="F50" s="55"/>
      <c r="G50" s="55"/>
      <c r="H50" s="157"/>
      <c r="I50" s="159"/>
      <c r="J50" s="219"/>
      <c r="K50" s="219"/>
      <c r="L50" s="221"/>
      <c r="M50" s="221"/>
      <c r="N50" s="222"/>
      <c r="O50" s="31"/>
      <c r="P50" s="31"/>
      <c r="Q50" s="31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</row>
    <row r="51" spans="1:54" ht="13.5" customHeight="1">
      <c r="A51" s="223"/>
      <c r="B51" s="1670" t="s">
        <v>45</v>
      </c>
      <c r="C51" s="1655"/>
      <c r="D51" s="1655"/>
      <c r="E51" s="1655"/>
      <c r="F51" s="1655"/>
      <c r="G51" s="1655"/>
      <c r="H51" s="1655"/>
      <c r="I51" s="1655"/>
      <c r="J51" s="1655"/>
      <c r="K51" s="1655"/>
      <c r="L51" s="1655"/>
      <c r="M51" s="1655"/>
      <c r="N51" s="1655"/>
      <c r="O51" s="31"/>
      <c r="P51" s="31"/>
      <c r="Q51" s="31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</row>
    <row r="52" spans="1:54" ht="13.5" customHeight="1">
      <c r="A52" s="223"/>
      <c r="B52" s="1670" t="s">
        <v>46</v>
      </c>
      <c r="C52" s="1655"/>
      <c r="D52" s="1655"/>
      <c r="E52" s="1655"/>
      <c r="F52" s="1655"/>
      <c r="G52" s="1655"/>
      <c r="H52" s="1655"/>
      <c r="I52" s="1655"/>
      <c r="J52" s="1655"/>
      <c r="K52" s="1655"/>
      <c r="L52" s="1655"/>
      <c r="M52" s="1655"/>
      <c r="N52" s="1655"/>
      <c r="O52" s="31"/>
      <c r="P52" s="31"/>
      <c r="Q52" s="31"/>
      <c r="R52" s="43"/>
      <c r="S52" s="43"/>
      <c r="T52" s="43"/>
      <c r="U52" s="43"/>
      <c r="V52" s="43"/>
      <c r="W52" s="43"/>
      <c r="X52" s="43"/>
      <c r="Y52" s="43">
        <f>8800000+1350000</f>
        <v>10150000</v>
      </c>
      <c r="Z52" s="43"/>
      <c r="AA52" s="43"/>
      <c r="AB52" s="43">
        <f>3600000+1350000</f>
        <v>4950000</v>
      </c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</row>
    <row r="53" spans="1:54" ht="13.5" customHeight="1">
      <c r="A53" s="223"/>
      <c r="B53" s="1670" t="s">
        <v>47</v>
      </c>
      <c r="C53" s="1655"/>
      <c r="D53" s="1655"/>
      <c r="E53" s="1655"/>
      <c r="F53" s="1655"/>
      <c r="G53" s="1655"/>
      <c r="H53" s="1655"/>
      <c r="I53" s="1655"/>
      <c r="J53" s="1655"/>
      <c r="K53" s="1655"/>
      <c r="L53" s="1655"/>
      <c r="M53" s="1655"/>
      <c r="N53" s="1655"/>
      <c r="O53" s="31"/>
      <c r="P53" s="31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4" ht="18" customHeight="1">
      <c r="A54" s="224"/>
      <c r="B54" s="225"/>
      <c r="C54" s="207"/>
      <c r="D54" s="207"/>
      <c r="E54" s="226"/>
      <c r="F54" s="227"/>
      <c r="G54" s="228"/>
      <c r="H54" s="229"/>
      <c r="I54" s="228"/>
      <c r="J54" s="228"/>
      <c r="K54" s="228"/>
      <c r="L54" s="230"/>
      <c r="M54" s="230"/>
      <c r="N54" s="231"/>
      <c r="O54" s="31"/>
      <c r="P54" s="31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4" ht="13.5" customHeight="1">
      <c r="A55" s="1768" t="s">
        <v>56</v>
      </c>
      <c r="B55" s="1710" t="s">
        <v>57</v>
      </c>
      <c r="C55" s="1710" t="s">
        <v>58</v>
      </c>
      <c r="D55" s="1710" t="s">
        <v>59</v>
      </c>
      <c r="E55" s="1705" t="s">
        <v>60</v>
      </c>
      <c r="F55" s="1706" t="s">
        <v>61</v>
      </c>
      <c r="G55" s="1711" t="s">
        <v>62</v>
      </c>
      <c r="H55" s="1691"/>
      <c r="I55" s="1691"/>
      <c r="J55" s="1692"/>
      <c r="K55" s="1706" t="s">
        <v>63</v>
      </c>
      <c r="L55" s="1705" t="s">
        <v>64</v>
      </c>
      <c r="M55" s="1710" t="s">
        <v>65</v>
      </c>
      <c r="N55" s="1710" t="s">
        <v>66</v>
      </c>
      <c r="O55" s="31"/>
      <c r="P55" s="1771" t="s">
        <v>103</v>
      </c>
      <c r="Q55" s="1771" t="s">
        <v>28</v>
      </c>
      <c r="R55" s="1775"/>
      <c r="S55" s="1771" t="s">
        <v>104</v>
      </c>
      <c r="T55" s="232">
        <v>1</v>
      </c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>
        <v>1</v>
      </c>
      <c r="AK55" s="232"/>
      <c r="AL55" s="233"/>
      <c r="AM55" s="1737" t="s">
        <v>67</v>
      </c>
      <c r="AN55" s="1671"/>
      <c r="AO55" s="1671"/>
      <c r="AP55" s="1671"/>
      <c r="AQ55" s="1671"/>
      <c r="AR55" s="1671"/>
      <c r="AS55" s="1671"/>
      <c r="AT55" s="1671"/>
      <c r="AU55" s="1671"/>
      <c r="AV55" s="1671"/>
      <c r="AW55" s="1671"/>
      <c r="AX55" s="1671"/>
      <c r="AY55" s="43"/>
    </row>
    <row r="56" spans="1:54" ht="13.5" customHeight="1">
      <c r="A56" s="1663"/>
      <c r="B56" s="1663"/>
      <c r="C56" s="1663"/>
      <c r="D56" s="1663"/>
      <c r="E56" s="1663"/>
      <c r="F56" s="1663"/>
      <c r="G56" s="1711" t="s">
        <v>68</v>
      </c>
      <c r="H56" s="1692"/>
      <c r="I56" s="1711" t="s">
        <v>69</v>
      </c>
      <c r="J56" s="1692"/>
      <c r="K56" s="1663"/>
      <c r="L56" s="1663"/>
      <c r="M56" s="1663"/>
      <c r="N56" s="1663"/>
      <c r="O56" s="31"/>
      <c r="P56" s="1663"/>
      <c r="Q56" s="1663"/>
      <c r="R56" s="1663"/>
      <c r="S56" s="1663"/>
      <c r="T56" s="234"/>
      <c r="U56" s="234" t="s">
        <v>105</v>
      </c>
      <c r="V56" s="234" t="s">
        <v>106</v>
      </c>
      <c r="W56" s="235" t="s">
        <v>16</v>
      </c>
      <c r="X56" s="235" t="s">
        <v>70</v>
      </c>
      <c r="Y56" s="236" t="s">
        <v>18</v>
      </c>
      <c r="Z56" s="236" t="s">
        <v>19</v>
      </c>
      <c r="AA56" s="236" t="s">
        <v>20</v>
      </c>
      <c r="AB56" s="236" t="s">
        <v>21</v>
      </c>
      <c r="AC56" s="236" t="s">
        <v>22</v>
      </c>
      <c r="AD56" s="235" t="s">
        <v>23</v>
      </c>
      <c r="AE56" s="235" t="s">
        <v>24</v>
      </c>
      <c r="AF56" s="235" t="s">
        <v>25</v>
      </c>
      <c r="AG56" s="235" t="s">
        <v>26</v>
      </c>
      <c r="AH56" s="235" t="s">
        <v>27</v>
      </c>
      <c r="AI56" s="237"/>
      <c r="AJ56" s="234"/>
      <c r="AK56" s="234"/>
      <c r="AL56" s="238"/>
      <c r="AM56" s="239" t="s">
        <v>16</v>
      </c>
      <c r="AN56" s="239" t="s">
        <v>70</v>
      </c>
      <c r="AO56" s="240" t="s">
        <v>18</v>
      </c>
      <c r="AP56" s="240" t="s">
        <v>19</v>
      </c>
      <c r="AQ56" s="240" t="s">
        <v>20</v>
      </c>
      <c r="AR56" s="240" t="s">
        <v>21</v>
      </c>
      <c r="AS56" s="240" t="s">
        <v>22</v>
      </c>
      <c r="AT56" s="239" t="s">
        <v>23</v>
      </c>
      <c r="AU56" s="239" t="s">
        <v>24</v>
      </c>
      <c r="AV56" s="239" t="s">
        <v>25</v>
      </c>
      <c r="AW56" s="239" t="s">
        <v>26</v>
      </c>
      <c r="AX56" s="239" t="s">
        <v>27</v>
      </c>
      <c r="AY56" s="43"/>
    </row>
    <row r="57" spans="1:54" ht="24" customHeight="1">
      <c r="A57" s="1663"/>
      <c r="B57" s="1663"/>
      <c r="C57" s="1664"/>
      <c r="D57" s="1664"/>
      <c r="E57" s="1663"/>
      <c r="F57" s="1663"/>
      <c r="G57" s="71" t="s">
        <v>53</v>
      </c>
      <c r="H57" s="71" t="s">
        <v>71</v>
      </c>
      <c r="I57" s="71" t="s">
        <v>53</v>
      </c>
      <c r="J57" s="71" t="s">
        <v>71</v>
      </c>
      <c r="K57" s="1664"/>
      <c r="L57" s="1664"/>
      <c r="M57" s="1664"/>
      <c r="N57" s="1664"/>
      <c r="O57" s="31"/>
      <c r="P57" s="1664"/>
      <c r="Q57" s="1664"/>
      <c r="R57" s="1664"/>
      <c r="S57" s="1664"/>
      <c r="T57" s="241"/>
      <c r="U57" s="242"/>
      <c r="V57" s="24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5">
        <f>28+8</f>
        <v>36</v>
      </c>
      <c r="AJ57" s="241">
        <f t="shared" ref="AJ57:AJ59" si="55">+T57</f>
        <v>0</v>
      </c>
      <c r="AK57" s="242" t="str">
        <f>+B59</f>
        <v>Sub Kegiatan Koordinasi dan Sinkronisasi Ketersediaan Barang Kebutuhan Pokok dan Barang Penting di Tingkat Agen dan Pasar Rakyat</v>
      </c>
      <c r="AL57" s="244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43"/>
    </row>
    <row r="58" spans="1:54" ht="36" customHeight="1">
      <c r="A58" s="245">
        <v>1</v>
      </c>
      <c r="B58" s="246" t="s">
        <v>107</v>
      </c>
      <c r="C58" s="247" t="s">
        <v>73</v>
      </c>
      <c r="D58" s="248" t="s">
        <v>74</v>
      </c>
      <c r="E58" s="249">
        <v>540000</v>
      </c>
      <c r="F58" s="250">
        <f t="shared" ref="F58:F62" si="56">AY58</f>
        <v>0</v>
      </c>
      <c r="G58" s="251">
        <f t="shared" ref="G58:G63" si="57">+Q58</f>
        <v>0</v>
      </c>
      <c r="H58" s="252">
        <v>0</v>
      </c>
      <c r="I58" s="251">
        <f t="shared" ref="I58:I63" si="58">+G58</f>
        <v>0</v>
      </c>
      <c r="J58" s="251">
        <f t="shared" ref="J58:J63" si="59">+F58/E58*100</f>
        <v>0</v>
      </c>
      <c r="K58" s="253">
        <f t="shared" ref="K58:K62" si="60">S58</f>
        <v>0</v>
      </c>
      <c r="L58" s="254">
        <f t="shared" ref="L58:L62" si="61">+E58-F58</f>
        <v>540000</v>
      </c>
      <c r="M58" s="255" t="s">
        <v>108</v>
      </c>
      <c r="N58" s="256" t="s">
        <v>108</v>
      </c>
      <c r="O58" s="257"/>
      <c r="P58" s="258">
        <f t="shared" ref="P58:P62" si="62">+E58/$E$63*H58</f>
        <v>0</v>
      </c>
      <c r="Q58" s="258">
        <f t="shared" ref="Q58:Q63" si="63">+S58/E58*100</f>
        <v>0</v>
      </c>
      <c r="R58" s="259"/>
      <c r="S58" s="260">
        <f t="shared" ref="S58:S62" si="64">W58</f>
        <v>0</v>
      </c>
      <c r="T58" s="261"/>
      <c r="U58" s="262" t="s">
        <v>74</v>
      </c>
      <c r="V58" s="263">
        <v>540000</v>
      </c>
      <c r="W58" s="264">
        <v>0</v>
      </c>
      <c r="X58" s="265">
        <v>540000</v>
      </c>
      <c r="Y58" s="266"/>
      <c r="Z58" s="266"/>
      <c r="AA58" s="266"/>
      <c r="AB58" s="266"/>
      <c r="AC58" s="266"/>
      <c r="AD58" s="266"/>
      <c r="AE58" s="266"/>
      <c r="AF58" s="266"/>
      <c r="AG58" s="266"/>
      <c r="AH58" s="267"/>
      <c r="AI58" s="108">
        <f t="shared" ref="AI58:AI62" si="65">SUM(W58:AH58)</f>
        <v>540000</v>
      </c>
      <c r="AJ58" s="261">
        <f t="shared" si="55"/>
        <v>0</v>
      </c>
      <c r="AK58" s="262" t="s">
        <v>74</v>
      </c>
      <c r="AL58" s="263">
        <v>540000</v>
      </c>
      <c r="AM58" s="268"/>
      <c r="AN58" s="104">
        <v>0</v>
      </c>
      <c r="AO58" s="269"/>
      <c r="AP58" s="102"/>
      <c r="AQ58" s="104">
        <v>0</v>
      </c>
      <c r="AR58" s="105">
        <v>0</v>
      </c>
      <c r="AS58" s="111">
        <v>0</v>
      </c>
      <c r="AT58" s="270">
        <v>0</v>
      </c>
      <c r="AU58" s="105">
        <v>0</v>
      </c>
      <c r="AV58" s="271">
        <v>0</v>
      </c>
      <c r="AW58" s="272">
        <v>0</v>
      </c>
      <c r="AX58" s="104">
        <v>0</v>
      </c>
      <c r="AY58" s="273">
        <f t="shared" ref="AY58:AY62" si="66">SUM(AM58:AX58)</f>
        <v>0</v>
      </c>
    </row>
    <row r="59" spans="1:54" ht="64.5" customHeight="1">
      <c r="A59" s="274"/>
      <c r="B59" s="275" t="s">
        <v>109</v>
      </c>
      <c r="C59" s="247" t="s">
        <v>76</v>
      </c>
      <c r="D59" s="248" t="s">
        <v>77</v>
      </c>
      <c r="E59" s="249">
        <v>655000</v>
      </c>
      <c r="F59" s="250">
        <f t="shared" si="56"/>
        <v>0</v>
      </c>
      <c r="G59" s="251">
        <f t="shared" si="57"/>
        <v>0</v>
      </c>
      <c r="H59" s="252">
        <f>+'Kertas Kerja Bantu'!G14</f>
        <v>0</v>
      </c>
      <c r="I59" s="251">
        <f t="shared" si="58"/>
        <v>0</v>
      </c>
      <c r="J59" s="251">
        <f t="shared" si="59"/>
        <v>0</v>
      </c>
      <c r="K59" s="253">
        <f t="shared" si="60"/>
        <v>0</v>
      </c>
      <c r="L59" s="254">
        <f t="shared" si="61"/>
        <v>655000</v>
      </c>
      <c r="M59" s="255" t="s">
        <v>108</v>
      </c>
      <c r="N59" s="256" t="s">
        <v>108</v>
      </c>
      <c r="O59" s="257"/>
      <c r="P59" s="258">
        <f t="shared" si="62"/>
        <v>0</v>
      </c>
      <c r="Q59" s="258">
        <f t="shared" si="63"/>
        <v>0</v>
      </c>
      <c r="R59" s="259"/>
      <c r="S59" s="260">
        <f t="shared" si="64"/>
        <v>0</v>
      </c>
      <c r="T59" s="276"/>
      <c r="U59" s="277" t="s">
        <v>77</v>
      </c>
      <c r="V59" s="278">
        <v>655000</v>
      </c>
      <c r="W59" s="279">
        <v>0</v>
      </c>
      <c r="X59" s="266"/>
      <c r="Y59" s="280">
        <v>350000</v>
      </c>
      <c r="Z59" s="266"/>
      <c r="AA59" s="266"/>
      <c r="AB59" s="266"/>
      <c r="AC59" s="266"/>
      <c r="AD59" s="266"/>
      <c r="AE59" s="266"/>
      <c r="AF59" s="266"/>
      <c r="AG59" s="281"/>
      <c r="AH59" s="265">
        <v>305000</v>
      </c>
      <c r="AI59" s="125">
        <f t="shared" si="65"/>
        <v>655000</v>
      </c>
      <c r="AJ59" s="276">
        <f t="shared" si="55"/>
        <v>0</v>
      </c>
      <c r="AK59" s="277" t="s">
        <v>77</v>
      </c>
      <c r="AL59" s="278">
        <v>655000</v>
      </c>
      <c r="AM59" s="268"/>
      <c r="AN59" s="102"/>
      <c r="AO59" s="102"/>
      <c r="AP59" s="102"/>
      <c r="AQ59" s="104">
        <v>0</v>
      </c>
      <c r="AR59" s="105">
        <v>0</v>
      </c>
      <c r="AS59" s="111">
        <v>0</v>
      </c>
      <c r="AT59" s="111">
        <v>0</v>
      </c>
      <c r="AU59" s="105">
        <v>0</v>
      </c>
      <c r="AV59" s="111">
        <v>0</v>
      </c>
      <c r="AW59" s="111">
        <v>0</v>
      </c>
      <c r="AX59" s="102">
        <v>0</v>
      </c>
      <c r="AY59" s="273">
        <f t="shared" si="66"/>
        <v>0</v>
      </c>
    </row>
    <row r="60" spans="1:54" ht="39" customHeight="1">
      <c r="A60" s="274"/>
      <c r="B60" s="248"/>
      <c r="C60" s="247" t="s">
        <v>80</v>
      </c>
      <c r="D60" s="248" t="s">
        <v>81</v>
      </c>
      <c r="E60" s="249">
        <v>998000</v>
      </c>
      <c r="F60" s="250">
        <f t="shared" si="56"/>
        <v>0</v>
      </c>
      <c r="G60" s="251">
        <f t="shared" si="57"/>
        <v>0</v>
      </c>
      <c r="H60" s="252">
        <v>0</v>
      </c>
      <c r="I60" s="251">
        <f t="shared" si="58"/>
        <v>0</v>
      </c>
      <c r="J60" s="251">
        <f t="shared" si="59"/>
        <v>0</v>
      </c>
      <c r="K60" s="253">
        <f t="shared" si="60"/>
        <v>0</v>
      </c>
      <c r="L60" s="254">
        <f t="shared" si="61"/>
        <v>998000</v>
      </c>
      <c r="M60" s="282" t="s">
        <v>108</v>
      </c>
      <c r="N60" s="256" t="s">
        <v>108</v>
      </c>
      <c r="O60" s="257"/>
      <c r="P60" s="258">
        <f t="shared" si="62"/>
        <v>0</v>
      </c>
      <c r="Q60" s="258">
        <f t="shared" si="63"/>
        <v>0</v>
      </c>
      <c r="R60" s="259"/>
      <c r="S60" s="260">
        <f t="shared" si="64"/>
        <v>0</v>
      </c>
      <c r="T60" s="283"/>
      <c r="U60" s="277" t="s">
        <v>81</v>
      </c>
      <c r="V60" s="278">
        <v>998000</v>
      </c>
      <c r="W60" s="264">
        <v>0</v>
      </c>
      <c r="X60" s="265">
        <v>998000</v>
      </c>
      <c r="Y60" s="280"/>
      <c r="Z60" s="281"/>
      <c r="AA60" s="281"/>
      <c r="AB60" s="281"/>
      <c r="AC60" s="281"/>
      <c r="AD60" s="281"/>
      <c r="AE60" s="266"/>
      <c r="AF60" s="266"/>
      <c r="AG60" s="266"/>
      <c r="AH60" s="281"/>
      <c r="AI60" s="125">
        <f t="shared" si="65"/>
        <v>998000</v>
      </c>
      <c r="AJ60" s="283"/>
      <c r="AK60" s="277" t="s">
        <v>81</v>
      </c>
      <c r="AL60" s="278">
        <v>998000</v>
      </c>
      <c r="AM60" s="268"/>
      <c r="AN60" s="102"/>
      <c r="AO60" s="102"/>
      <c r="AP60" s="102"/>
      <c r="AQ60" s="104">
        <v>0</v>
      </c>
      <c r="AR60" s="105">
        <v>0</v>
      </c>
      <c r="AS60" s="111">
        <v>0</v>
      </c>
      <c r="AT60" s="111">
        <v>0</v>
      </c>
      <c r="AU60" s="105">
        <v>0</v>
      </c>
      <c r="AV60" s="111">
        <v>0</v>
      </c>
      <c r="AW60" s="111">
        <v>0</v>
      </c>
      <c r="AX60" s="102">
        <v>0</v>
      </c>
      <c r="AY60" s="273">
        <f t="shared" si="66"/>
        <v>0</v>
      </c>
    </row>
    <row r="61" spans="1:54" ht="51.75" customHeight="1">
      <c r="A61" s="274"/>
      <c r="B61" s="248"/>
      <c r="C61" s="247" t="s">
        <v>99</v>
      </c>
      <c r="D61" s="248" t="s">
        <v>110</v>
      </c>
      <c r="E61" s="249">
        <v>300000</v>
      </c>
      <c r="F61" s="250">
        <f t="shared" si="56"/>
        <v>0</v>
      </c>
      <c r="G61" s="251">
        <f t="shared" si="57"/>
        <v>0</v>
      </c>
      <c r="H61" s="284">
        <f>+'Kertas Kerja Bantu'!F11</f>
        <v>0</v>
      </c>
      <c r="I61" s="251">
        <f t="shared" si="58"/>
        <v>0</v>
      </c>
      <c r="J61" s="251">
        <f t="shared" si="59"/>
        <v>0</v>
      </c>
      <c r="K61" s="253">
        <f t="shared" si="60"/>
        <v>0</v>
      </c>
      <c r="L61" s="254">
        <f t="shared" si="61"/>
        <v>300000</v>
      </c>
      <c r="M61" s="282" t="s">
        <v>108</v>
      </c>
      <c r="N61" s="256" t="s">
        <v>108</v>
      </c>
      <c r="O61" s="257"/>
      <c r="P61" s="258">
        <f t="shared" si="62"/>
        <v>0</v>
      </c>
      <c r="Q61" s="258">
        <f t="shared" si="63"/>
        <v>0</v>
      </c>
      <c r="R61" s="285"/>
      <c r="S61" s="260">
        <f t="shared" si="64"/>
        <v>0</v>
      </c>
      <c r="T61" s="286"/>
      <c r="U61" s="277" t="s">
        <v>110</v>
      </c>
      <c r="V61" s="278">
        <v>300000</v>
      </c>
      <c r="W61" s="264">
        <v>0</v>
      </c>
      <c r="X61" s="265">
        <v>150000</v>
      </c>
      <c r="Y61" s="280"/>
      <c r="Z61" s="281"/>
      <c r="AA61" s="281"/>
      <c r="AB61" s="281"/>
      <c r="AC61" s="280">
        <v>150000</v>
      </c>
      <c r="AD61" s="281"/>
      <c r="AE61" s="266"/>
      <c r="AF61" s="266"/>
      <c r="AG61" s="266"/>
      <c r="AH61" s="281"/>
      <c r="AI61" s="287">
        <f t="shared" si="65"/>
        <v>300000</v>
      </c>
      <c r="AJ61" s="286"/>
      <c r="AK61" s="277" t="s">
        <v>110</v>
      </c>
      <c r="AL61" s="278">
        <v>300000</v>
      </c>
      <c r="AM61" s="288"/>
      <c r="AN61" s="289"/>
      <c r="AO61" s="289"/>
      <c r="AP61" s="289"/>
      <c r="AQ61" s="290">
        <v>0</v>
      </c>
      <c r="AR61" s="291">
        <v>0</v>
      </c>
      <c r="AS61" s="292">
        <v>0</v>
      </c>
      <c r="AT61" s="292">
        <v>0</v>
      </c>
      <c r="AU61" s="291">
        <v>0</v>
      </c>
      <c r="AV61" s="292">
        <v>0</v>
      </c>
      <c r="AW61" s="292">
        <v>0</v>
      </c>
      <c r="AX61" s="289">
        <v>0</v>
      </c>
      <c r="AY61" s="273">
        <f t="shared" si="66"/>
        <v>0</v>
      </c>
    </row>
    <row r="62" spans="1:54" ht="34.5" customHeight="1">
      <c r="A62" s="274"/>
      <c r="B62" s="248"/>
      <c r="C62" s="247" t="s">
        <v>82</v>
      </c>
      <c r="D62" s="248" t="s">
        <v>83</v>
      </c>
      <c r="E62" s="249">
        <v>1440000</v>
      </c>
      <c r="F62" s="250">
        <f t="shared" si="56"/>
        <v>0</v>
      </c>
      <c r="G62" s="251">
        <f t="shared" si="57"/>
        <v>0</v>
      </c>
      <c r="H62" s="284">
        <f>+'Kertas Kerja Bantu'!F15</f>
        <v>0</v>
      </c>
      <c r="I62" s="251">
        <f t="shared" si="58"/>
        <v>0</v>
      </c>
      <c r="J62" s="251">
        <f t="shared" si="59"/>
        <v>0</v>
      </c>
      <c r="K62" s="253">
        <f t="shared" si="60"/>
        <v>0</v>
      </c>
      <c r="L62" s="254">
        <f t="shared" si="61"/>
        <v>1440000</v>
      </c>
      <c r="M62" s="293" t="s">
        <v>108</v>
      </c>
      <c r="N62" s="256" t="s">
        <v>108</v>
      </c>
      <c r="O62" s="257"/>
      <c r="P62" s="258">
        <f t="shared" si="62"/>
        <v>0</v>
      </c>
      <c r="Q62" s="258">
        <f t="shared" si="63"/>
        <v>0</v>
      </c>
      <c r="R62" s="294"/>
      <c r="S62" s="260">
        <f t="shared" si="64"/>
        <v>0</v>
      </c>
      <c r="T62" s="294"/>
      <c r="U62" s="277" t="s">
        <v>83</v>
      </c>
      <c r="V62" s="278">
        <v>1440000</v>
      </c>
      <c r="W62" s="279">
        <v>0</v>
      </c>
      <c r="X62" s="280">
        <v>240000</v>
      </c>
      <c r="Y62" s="280">
        <v>120000</v>
      </c>
      <c r="Z62" s="280">
        <v>120000</v>
      </c>
      <c r="AA62" s="280">
        <v>120000</v>
      </c>
      <c r="AB62" s="280">
        <v>120000</v>
      </c>
      <c r="AC62" s="280">
        <v>120000</v>
      </c>
      <c r="AD62" s="280">
        <v>120000</v>
      </c>
      <c r="AE62" s="280">
        <v>120000</v>
      </c>
      <c r="AF62" s="280">
        <v>120000</v>
      </c>
      <c r="AG62" s="280">
        <v>120000</v>
      </c>
      <c r="AH62" s="280">
        <v>120000</v>
      </c>
      <c r="AI62" s="295">
        <f t="shared" si="65"/>
        <v>1440000</v>
      </c>
      <c r="AJ62" s="294"/>
      <c r="AK62" s="277" t="s">
        <v>83</v>
      </c>
      <c r="AL62" s="278">
        <v>1440000</v>
      </c>
      <c r="AM62" s="296"/>
      <c r="AN62" s="295"/>
      <c r="AO62" s="295"/>
      <c r="AP62" s="295"/>
      <c r="AQ62" s="297">
        <v>0</v>
      </c>
      <c r="AR62" s="298">
        <v>0</v>
      </c>
      <c r="AS62" s="299">
        <v>0</v>
      </c>
      <c r="AT62" s="299">
        <v>0</v>
      </c>
      <c r="AU62" s="298">
        <v>0</v>
      </c>
      <c r="AV62" s="299">
        <v>0</v>
      </c>
      <c r="AW62" s="299">
        <v>0</v>
      </c>
      <c r="AX62" s="297">
        <v>0</v>
      </c>
      <c r="AY62" s="273">
        <f t="shared" si="66"/>
        <v>0</v>
      </c>
    </row>
    <row r="63" spans="1:54" ht="24" customHeight="1">
      <c r="A63" s="300"/>
      <c r="B63" s="256"/>
      <c r="C63" s="301" t="s">
        <v>84</v>
      </c>
      <c r="D63" s="247"/>
      <c r="E63" s="302">
        <f t="shared" ref="E63:F63" si="67">SUM(E58:E62)</f>
        <v>3933000</v>
      </c>
      <c r="F63" s="303">
        <f t="shared" si="67"/>
        <v>0</v>
      </c>
      <c r="G63" s="304">
        <f t="shared" si="57"/>
        <v>0</v>
      </c>
      <c r="H63" s="304">
        <f>+P63</f>
        <v>0</v>
      </c>
      <c r="I63" s="305">
        <f t="shared" si="58"/>
        <v>0</v>
      </c>
      <c r="J63" s="305">
        <f t="shared" si="59"/>
        <v>0</v>
      </c>
      <c r="K63" s="303">
        <f t="shared" ref="K63:L63" si="68">SUM(K58:K62)</f>
        <v>0</v>
      </c>
      <c r="L63" s="306">
        <f t="shared" si="68"/>
        <v>3933000</v>
      </c>
      <c r="M63" s="306"/>
      <c r="N63" s="307"/>
      <c r="O63" s="257"/>
      <c r="P63" s="258">
        <f>SUM(P58:P62)</f>
        <v>0</v>
      </c>
      <c r="Q63" s="258">
        <f t="shared" si="63"/>
        <v>0</v>
      </c>
      <c r="R63" s="259"/>
      <c r="S63" s="260">
        <f>SUM(S58:S62)</f>
        <v>0</v>
      </c>
      <c r="T63" s="260"/>
      <c r="U63" s="260"/>
      <c r="V63" s="260">
        <f t="shared" ref="V63:W63" si="69">SUM(V58:V62)</f>
        <v>3933000</v>
      </c>
      <c r="W63" s="260">
        <f t="shared" si="69"/>
        <v>0</v>
      </c>
      <c r="X63" s="260">
        <f>SUM(X58:X59)</f>
        <v>540000</v>
      </c>
      <c r="Y63" s="260">
        <f t="shared" ref="Y63:AI63" si="70">SUM(Y58:Y62)</f>
        <v>470000</v>
      </c>
      <c r="Z63" s="260">
        <f t="shared" si="70"/>
        <v>120000</v>
      </c>
      <c r="AA63" s="260">
        <f t="shared" si="70"/>
        <v>120000</v>
      </c>
      <c r="AB63" s="260">
        <f t="shared" si="70"/>
        <v>120000</v>
      </c>
      <c r="AC63" s="260">
        <f t="shared" si="70"/>
        <v>270000</v>
      </c>
      <c r="AD63" s="260">
        <f t="shared" si="70"/>
        <v>120000</v>
      </c>
      <c r="AE63" s="260">
        <f t="shared" si="70"/>
        <v>120000</v>
      </c>
      <c r="AF63" s="260">
        <f t="shared" si="70"/>
        <v>120000</v>
      </c>
      <c r="AG63" s="260">
        <f t="shared" si="70"/>
        <v>120000</v>
      </c>
      <c r="AH63" s="260">
        <f t="shared" si="70"/>
        <v>425000</v>
      </c>
      <c r="AI63" s="308">
        <f t="shared" si="70"/>
        <v>3933000</v>
      </c>
      <c r="AJ63" s="259"/>
      <c r="AK63" s="259"/>
      <c r="AL63" s="309">
        <f>SUM(AL58:AL62)</f>
        <v>3933000</v>
      </c>
      <c r="AM63" s="310">
        <f t="shared" ref="AM63:AN63" si="71">SUM(AM58:AM59)</f>
        <v>0</v>
      </c>
      <c r="AN63" s="310">
        <f t="shared" si="71"/>
        <v>0</v>
      </c>
      <c r="AO63" s="311"/>
      <c r="AP63" s="311"/>
      <c r="AQ63" s="311">
        <f t="shared" ref="AQ63:AY63" si="72">SUM(AQ58:AQ62)</f>
        <v>0</v>
      </c>
      <c r="AR63" s="311">
        <f t="shared" si="72"/>
        <v>0</v>
      </c>
      <c r="AS63" s="311">
        <f t="shared" si="72"/>
        <v>0</v>
      </c>
      <c r="AT63" s="311">
        <f t="shared" si="72"/>
        <v>0</v>
      </c>
      <c r="AU63" s="311">
        <f t="shared" si="72"/>
        <v>0</v>
      </c>
      <c r="AV63" s="311">
        <f t="shared" si="72"/>
        <v>0</v>
      </c>
      <c r="AW63" s="311">
        <f t="shared" si="72"/>
        <v>0</v>
      </c>
      <c r="AX63" s="311">
        <f t="shared" si="72"/>
        <v>0</v>
      </c>
      <c r="AY63" s="273">
        <f t="shared" si="72"/>
        <v>0</v>
      </c>
    </row>
    <row r="64" spans="1:54" ht="13.5" customHeight="1">
      <c r="A64" s="207"/>
      <c r="B64" s="223"/>
      <c r="C64" s="312"/>
      <c r="D64" s="313"/>
      <c r="E64" s="314"/>
      <c r="F64" s="315"/>
      <c r="G64" s="316"/>
      <c r="H64" s="317"/>
      <c r="I64" s="316"/>
      <c r="J64" s="316"/>
      <c r="K64" s="204"/>
      <c r="L64" s="318"/>
      <c r="M64" s="318"/>
      <c r="N64" s="223"/>
      <c r="O64" s="31"/>
      <c r="P64" s="31"/>
      <c r="Q64" s="319"/>
      <c r="R64" s="319"/>
      <c r="S64" s="232"/>
      <c r="T64" s="319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3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43"/>
      <c r="BA64" s="43"/>
      <c r="BB64" s="43"/>
    </row>
    <row r="65" spans="1:54" ht="13.5" customHeight="1">
      <c r="A65" s="199"/>
      <c r="B65" s="200"/>
      <c r="C65" s="200"/>
      <c r="D65" s="200"/>
      <c r="E65" s="201"/>
      <c r="F65" s="199"/>
      <c r="G65" s="202"/>
      <c r="H65" s="203"/>
      <c r="I65" s="202"/>
      <c r="J65" s="199"/>
      <c r="K65" s="204"/>
      <c r="L65" s="1675" t="s">
        <v>85</v>
      </c>
      <c r="M65" s="1655"/>
      <c r="N65" s="1655"/>
      <c r="O65" s="31"/>
      <c r="P65" s="31"/>
      <c r="Q65" s="31"/>
      <c r="R65" s="43"/>
      <c r="S65" s="43"/>
      <c r="T65" s="43"/>
      <c r="U65" s="321"/>
      <c r="V65" s="321"/>
      <c r="W65" s="321"/>
      <c r="X65" s="321"/>
      <c r="Y65" s="321"/>
      <c r="Z65" s="321"/>
      <c r="AA65" s="321"/>
      <c r="AB65" s="322"/>
      <c r="AC65" s="322"/>
      <c r="AD65" s="321"/>
      <c r="AE65" s="321"/>
      <c r="AF65" s="321"/>
      <c r="AG65" s="323"/>
      <c r="AH65" s="321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</row>
    <row r="66" spans="1:54" ht="13.5" customHeight="1">
      <c r="A66" s="205"/>
      <c r="B66" s="1699" t="s">
        <v>87</v>
      </c>
      <c r="C66" s="1655"/>
      <c r="D66" s="207"/>
      <c r="E66" s="1758"/>
      <c r="F66" s="1655"/>
      <c r="G66" s="202"/>
      <c r="H66" s="203"/>
      <c r="I66" s="202"/>
      <c r="J66" s="199"/>
      <c r="K66" s="204"/>
      <c r="L66" s="1675" t="s">
        <v>86</v>
      </c>
      <c r="M66" s="1655"/>
      <c r="N66" s="1655"/>
      <c r="O66" s="31"/>
      <c r="P66" s="31"/>
      <c r="Q66" s="31"/>
      <c r="R66" s="43"/>
      <c r="S66" s="43"/>
      <c r="T66" s="43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3"/>
      <c r="AH66" s="321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</row>
    <row r="67" spans="1:54" ht="13.5" customHeight="1">
      <c r="A67" s="205"/>
      <c r="B67" s="209"/>
      <c r="C67" s="210"/>
      <c r="D67" s="207"/>
      <c r="E67" s="200"/>
      <c r="F67" s="199"/>
      <c r="G67" s="202"/>
      <c r="H67" s="203"/>
      <c r="I67" s="202"/>
      <c r="J67" s="199"/>
      <c r="K67" s="199"/>
      <c r="L67" s="1676" t="s">
        <v>88</v>
      </c>
      <c r="M67" s="1655"/>
      <c r="N67" s="1655"/>
      <c r="O67" s="31"/>
      <c r="P67" s="31"/>
      <c r="Q67" s="31"/>
      <c r="R67" s="43"/>
      <c r="S67" s="43"/>
      <c r="T67" s="43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321"/>
      <c r="AG67" s="321"/>
      <c r="AH67" s="321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</row>
    <row r="68" spans="1:54" ht="13.5" customHeight="1">
      <c r="A68" s="211"/>
      <c r="B68" s="206"/>
      <c r="C68" s="212"/>
      <c r="D68" s="207"/>
      <c r="E68" s="208"/>
      <c r="F68" s="199"/>
      <c r="G68" s="202"/>
      <c r="H68" s="203"/>
      <c r="I68" s="202"/>
      <c r="J68" s="211"/>
      <c r="K68" s="211"/>
      <c r="L68" s="1676" t="s">
        <v>89</v>
      </c>
      <c r="M68" s="1655"/>
      <c r="N68" s="1655"/>
      <c r="O68" s="31"/>
      <c r="P68" s="31"/>
      <c r="Q68" s="31"/>
      <c r="R68" s="43"/>
      <c r="S68" s="43"/>
      <c r="T68" s="43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</row>
    <row r="69" spans="1:54" ht="13.5" customHeight="1">
      <c r="A69" s="211"/>
      <c r="B69" s="206"/>
      <c r="C69" s="212"/>
      <c r="D69" s="207"/>
      <c r="E69" s="208"/>
      <c r="F69" s="199"/>
      <c r="G69" s="202"/>
      <c r="H69" s="203"/>
      <c r="I69" s="202"/>
      <c r="J69" s="211"/>
      <c r="K69" s="211"/>
      <c r="L69" s="213"/>
      <c r="M69" s="213"/>
      <c r="N69" s="208"/>
      <c r="O69" s="31"/>
      <c r="P69" s="31"/>
      <c r="Q69" s="31"/>
      <c r="R69" s="43"/>
      <c r="S69" s="43"/>
      <c r="T69" s="43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</row>
    <row r="70" spans="1:54" ht="13.5" customHeight="1">
      <c r="A70" s="214"/>
      <c r="B70" s="215"/>
      <c r="C70" s="212"/>
      <c r="D70" s="207"/>
      <c r="E70" s="1759"/>
      <c r="F70" s="1655"/>
      <c r="G70" s="202"/>
      <c r="H70" s="203"/>
      <c r="I70" s="202"/>
      <c r="J70" s="214"/>
      <c r="K70" s="214"/>
      <c r="L70" s="214"/>
      <c r="M70" s="217"/>
      <c r="N70" s="208"/>
      <c r="O70" s="31"/>
      <c r="P70" s="31"/>
      <c r="Q70" s="31"/>
      <c r="R70" s="43"/>
      <c r="S70" s="43"/>
      <c r="T70" s="43"/>
      <c r="U70" s="321"/>
      <c r="V70" s="321"/>
      <c r="W70" s="321"/>
      <c r="X70" s="321"/>
      <c r="Y70" s="321"/>
      <c r="Z70" s="321"/>
      <c r="AA70" s="321"/>
      <c r="AB70" s="321"/>
      <c r="AC70" s="321"/>
      <c r="AD70" s="321"/>
      <c r="AE70" s="321"/>
      <c r="AF70" s="321"/>
      <c r="AG70" s="321"/>
      <c r="AH70" s="321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</row>
    <row r="71" spans="1:54" ht="13.5" customHeight="1">
      <c r="A71" s="205" t="s">
        <v>49</v>
      </c>
      <c r="B71" s="1698" t="s">
        <v>101</v>
      </c>
      <c r="C71" s="1655"/>
      <c r="D71" s="218"/>
      <c r="E71" s="1760"/>
      <c r="F71" s="1655"/>
      <c r="G71" s="202"/>
      <c r="H71" s="218"/>
      <c r="I71" s="218"/>
      <c r="J71" s="205"/>
      <c r="K71" s="205"/>
      <c r="L71" s="1677" t="s">
        <v>91</v>
      </c>
      <c r="M71" s="1655"/>
      <c r="N71" s="1655"/>
      <c r="O71" s="31"/>
      <c r="P71" s="31"/>
      <c r="Q71" s="31"/>
      <c r="R71" s="43"/>
      <c r="S71" s="43"/>
      <c r="T71" s="43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1"/>
      <c r="AH71" s="321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</row>
    <row r="72" spans="1:54" ht="13.5" customHeight="1">
      <c r="A72" s="62"/>
      <c r="B72" s="1699" t="s">
        <v>102</v>
      </c>
      <c r="C72" s="1655"/>
      <c r="D72" s="62"/>
      <c r="E72" s="54"/>
      <c r="F72" s="55"/>
      <c r="G72" s="55"/>
      <c r="H72" s="157"/>
      <c r="I72" s="159"/>
      <c r="J72" s="219"/>
      <c r="K72" s="219"/>
      <c r="L72" s="1682" t="s">
        <v>93</v>
      </c>
      <c r="M72" s="1655"/>
      <c r="N72" s="1655"/>
      <c r="O72" s="31"/>
      <c r="P72" s="31"/>
      <c r="Q72" s="31"/>
      <c r="R72" s="43"/>
      <c r="S72" s="43"/>
      <c r="T72" s="43"/>
      <c r="U72" s="321"/>
      <c r="V72" s="321"/>
      <c r="W72" s="321"/>
      <c r="X72" s="321"/>
      <c r="Y72" s="321"/>
      <c r="Z72" s="321"/>
      <c r="AA72" s="321"/>
      <c r="AB72" s="321"/>
      <c r="AC72" s="321"/>
      <c r="AD72" s="321"/>
      <c r="AE72" s="321"/>
      <c r="AF72" s="321"/>
      <c r="AG72" s="321"/>
      <c r="AH72" s="321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</row>
    <row r="73" spans="1:54" ht="13.5" customHeight="1">
      <c r="A73" s="62"/>
      <c r="B73" s="62"/>
      <c r="C73" s="62"/>
      <c r="D73" s="62"/>
      <c r="E73" s="54"/>
      <c r="F73" s="55"/>
      <c r="G73" s="55"/>
      <c r="H73" s="157"/>
      <c r="I73" s="159"/>
      <c r="J73" s="219"/>
      <c r="K73" s="219"/>
      <c r="L73" s="221"/>
      <c r="M73" s="221"/>
      <c r="N73" s="222"/>
      <c r="O73" s="31"/>
      <c r="P73" s="31"/>
      <c r="Q73" s="31"/>
      <c r="R73" s="43"/>
      <c r="S73" s="43"/>
      <c r="T73" s="43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</row>
    <row r="74" spans="1:54" ht="13.5" customHeight="1">
      <c r="A74" s="1614">
        <v>4</v>
      </c>
      <c r="B74" s="62"/>
      <c r="C74" s="62"/>
      <c r="D74" s="62"/>
      <c r="E74" s="54"/>
      <c r="F74" s="55"/>
      <c r="G74" s="55"/>
      <c r="H74" s="157"/>
      <c r="I74" s="159"/>
      <c r="J74" s="219"/>
      <c r="K74" s="219"/>
      <c r="L74" s="221"/>
      <c r="M74" s="221"/>
      <c r="N74" s="222"/>
      <c r="O74" s="31"/>
      <c r="P74" s="31"/>
      <c r="Q74" s="31"/>
      <c r="R74" s="43"/>
      <c r="S74" s="43"/>
      <c r="T74" s="43"/>
      <c r="U74" s="321"/>
      <c r="V74" s="321"/>
      <c r="W74" s="321"/>
      <c r="X74" s="321"/>
      <c r="Y74" s="321"/>
      <c r="Z74" s="321"/>
      <c r="AA74" s="321"/>
      <c r="AB74" s="321"/>
      <c r="AC74" s="321"/>
      <c r="AD74" s="321"/>
      <c r="AE74" s="321"/>
      <c r="AF74" s="321"/>
      <c r="AG74" s="321"/>
      <c r="AH74" s="321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</row>
    <row r="75" spans="1:54" ht="13.5" customHeight="1">
      <c r="A75" s="223"/>
      <c r="B75" s="1670" t="s">
        <v>45</v>
      </c>
      <c r="C75" s="1655"/>
      <c r="D75" s="1655"/>
      <c r="E75" s="1655"/>
      <c r="F75" s="1655"/>
      <c r="G75" s="1655"/>
      <c r="H75" s="1655"/>
      <c r="I75" s="1655"/>
      <c r="J75" s="1655"/>
      <c r="K75" s="1655"/>
      <c r="L75" s="1655"/>
      <c r="M75" s="1655"/>
      <c r="N75" s="1655"/>
      <c r="O75" s="31"/>
      <c r="P75" s="31"/>
      <c r="Q75" s="31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</row>
    <row r="76" spans="1:54" ht="13.5" customHeight="1">
      <c r="A76" s="223"/>
      <c r="B76" s="1670" t="s">
        <v>46</v>
      </c>
      <c r="C76" s="1655"/>
      <c r="D76" s="1655"/>
      <c r="E76" s="1655"/>
      <c r="F76" s="1655"/>
      <c r="G76" s="1655"/>
      <c r="H76" s="1655"/>
      <c r="I76" s="1655"/>
      <c r="J76" s="1655"/>
      <c r="K76" s="1655"/>
      <c r="L76" s="1655"/>
      <c r="M76" s="1655"/>
      <c r="N76" s="1655"/>
      <c r="O76" s="31"/>
      <c r="P76" s="31"/>
      <c r="Q76" s="31"/>
      <c r="R76" s="43"/>
      <c r="S76" s="43"/>
      <c r="T76" s="43"/>
      <c r="U76" s="43"/>
      <c r="V76" s="43"/>
      <c r="W76" s="43"/>
      <c r="X76" s="43"/>
      <c r="Y76" s="43">
        <f>8800000+1350000</f>
        <v>10150000</v>
      </c>
      <c r="Z76" s="43"/>
      <c r="AA76" s="43"/>
      <c r="AB76" s="43">
        <f>3600000+1350000</f>
        <v>4950000</v>
      </c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</row>
    <row r="77" spans="1:54" ht="13.5" customHeight="1">
      <c r="A77" s="223"/>
      <c r="B77" s="1670" t="s">
        <v>47</v>
      </c>
      <c r="C77" s="1655"/>
      <c r="D77" s="1655"/>
      <c r="E77" s="1655"/>
      <c r="F77" s="1655"/>
      <c r="G77" s="1655"/>
      <c r="H77" s="1655"/>
      <c r="I77" s="1655"/>
      <c r="J77" s="1655"/>
      <c r="K77" s="1655"/>
      <c r="L77" s="1655"/>
      <c r="M77" s="1655"/>
      <c r="N77" s="1655"/>
      <c r="O77" s="31"/>
      <c r="P77" s="31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</row>
    <row r="78" spans="1:54" ht="13.5" customHeight="1">
      <c r="A78" s="324"/>
      <c r="B78" s="225"/>
      <c r="C78" s="207"/>
      <c r="D78" s="207"/>
      <c r="E78" s="226"/>
      <c r="F78" s="227"/>
      <c r="G78" s="228"/>
      <c r="H78" s="229"/>
      <c r="I78" s="228"/>
      <c r="J78" s="228"/>
      <c r="K78" s="228"/>
      <c r="L78" s="230"/>
      <c r="M78" s="230"/>
      <c r="N78" s="231"/>
      <c r="O78" s="31"/>
      <c r="P78" s="31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</row>
    <row r="79" spans="1:54" ht="13.5" customHeight="1">
      <c r="A79" s="1768" t="s">
        <v>56</v>
      </c>
      <c r="B79" s="1710" t="s">
        <v>57</v>
      </c>
      <c r="C79" s="1710" t="s">
        <v>58</v>
      </c>
      <c r="D79" s="1710" t="s">
        <v>59</v>
      </c>
      <c r="E79" s="1705" t="s">
        <v>60</v>
      </c>
      <c r="F79" s="1706" t="s">
        <v>61</v>
      </c>
      <c r="G79" s="1711" t="s">
        <v>62</v>
      </c>
      <c r="H79" s="1691"/>
      <c r="I79" s="1691"/>
      <c r="J79" s="1692"/>
      <c r="K79" s="1706" t="s">
        <v>63</v>
      </c>
      <c r="L79" s="1705" t="s">
        <v>64</v>
      </c>
      <c r="M79" s="1710" t="s">
        <v>65</v>
      </c>
      <c r="N79" s="1710" t="s">
        <v>66</v>
      </c>
      <c r="O79" s="31"/>
      <c r="P79" s="1771" t="s">
        <v>103</v>
      </c>
      <c r="Q79" s="1771" t="s">
        <v>28</v>
      </c>
      <c r="R79" s="1775"/>
      <c r="S79" s="1771" t="s">
        <v>104</v>
      </c>
      <c r="T79" s="232">
        <v>1</v>
      </c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>
        <v>1</v>
      </c>
      <c r="AK79" s="232"/>
      <c r="AL79" s="233"/>
      <c r="AM79" s="1737" t="s">
        <v>67</v>
      </c>
      <c r="AN79" s="1671"/>
      <c r="AO79" s="1671"/>
      <c r="AP79" s="1671"/>
      <c r="AQ79" s="1671"/>
      <c r="AR79" s="1671"/>
      <c r="AS79" s="1671"/>
      <c r="AT79" s="1671"/>
      <c r="AU79" s="1671"/>
      <c r="AV79" s="1671"/>
      <c r="AW79" s="1671"/>
      <c r="AX79" s="1671"/>
      <c r="AY79" s="43"/>
      <c r="AZ79" s="43"/>
      <c r="BA79" s="43"/>
      <c r="BB79" s="43"/>
    </row>
    <row r="80" spans="1:54" ht="13.5" customHeight="1">
      <c r="A80" s="1663"/>
      <c r="B80" s="1663"/>
      <c r="C80" s="1663"/>
      <c r="D80" s="1663"/>
      <c r="E80" s="1663"/>
      <c r="F80" s="1663"/>
      <c r="G80" s="1711" t="s">
        <v>68</v>
      </c>
      <c r="H80" s="1692"/>
      <c r="I80" s="1711" t="s">
        <v>69</v>
      </c>
      <c r="J80" s="1692"/>
      <c r="K80" s="1663"/>
      <c r="L80" s="1663"/>
      <c r="M80" s="1663"/>
      <c r="N80" s="1663"/>
      <c r="O80" s="31"/>
      <c r="P80" s="1663"/>
      <c r="Q80" s="1663"/>
      <c r="R80" s="1663"/>
      <c r="S80" s="1663"/>
      <c r="T80" s="234"/>
      <c r="U80" s="234" t="s">
        <v>105</v>
      </c>
      <c r="V80" s="234" t="s">
        <v>106</v>
      </c>
      <c r="W80" s="235" t="s">
        <v>16</v>
      </c>
      <c r="X80" s="235" t="s">
        <v>70</v>
      </c>
      <c r="Y80" s="236" t="s">
        <v>18</v>
      </c>
      <c r="Z80" s="236" t="s">
        <v>19</v>
      </c>
      <c r="AA80" s="236" t="s">
        <v>20</v>
      </c>
      <c r="AB80" s="236" t="s">
        <v>21</v>
      </c>
      <c r="AC80" s="236" t="s">
        <v>22</v>
      </c>
      <c r="AD80" s="235" t="s">
        <v>23</v>
      </c>
      <c r="AE80" s="235" t="s">
        <v>24</v>
      </c>
      <c r="AF80" s="235" t="s">
        <v>25</v>
      </c>
      <c r="AG80" s="235" t="s">
        <v>26</v>
      </c>
      <c r="AH80" s="235" t="s">
        <v>27</v>
      </c>
      <c r="AI80" s="237"/>
      <c r="AJ80" s="234"/>
      <c r="AK80" s="234"/>
      <c r="AL80" s="238"/>
      <c r="AM80" s="239" t="s">
        <v>16</v>
      </c>
      <c r="AN80" s="239" t="s">
        <v>70</v>
      </c>
      <c r="AO80" s="240" t="s">
        <v>18</v>
      </c>
      <c r="AP80" s="240" t="s">
        <v>19</v>
      </c>
      <c r="AQ80" s="240" t="s">
        <v>20</v>
      </c>
      <c r="AR80" s="240" t="s">
        <v>21</v>
      </c>
      <c r="AS80" s="240" t="s">
        <v>22</v>
      </c>
      <c r="AT80" s="239" t="s">
        <v>23</v>
      </c>
      <c r="AU80" s="239" t="s">
        <v>24</v>
      </c>
      <c r="AV80" s="239" t="s">
        <v>25</v>
      </c>
      <c r="AW80" s="239" t="s">
        <v>26</v>
      </c>
      <c r="AX80" s="239" t="s">
        <v>27</v>
      </c>
      <c r="AY80" s="43"/>
      <c r="AZ80" s="43"/>
      <c r="BA80" s="43"/>
      <c r="BB80" s="43"/>
    </row>
    <row r="81" spans="1:54" ht="13.5" customHeight="1">
      <c r="A81" s="1663"/>
      <c r="B81" s="1663"/>
      <c r="C81" s="1663"/>
      <c r="D81" s="1663"/>
      <c r="E81" s="1663"/>
      <c r="F81" s="1663"/>
      <c r="G81" s="71" t="s">
        <v>53</v>
      </c>
      <c r="H81" s="71" t="s">
        <v>71</v>
      </c>
      <c r="I81" s="71" t="s">
        <v>53</v>
      </c>
      <c r="J81" s="71" t="s">
        <v>71</v>
      </c>
      <c r="K81" s="1664"/>
      <c r="L81" s="1664"/>
      <c r="M81" s="1664"/>
      <c r="N81" s="1664"/>
      <c r="O81" s="31"/>
      <c r="P81" s="1664"/>
      <c r="Q81" s="1664"/>
      <c r="R81" s="1664"/>
      <c r="S81" s="1664"/>
      <c r="T81" s="241"/>
      <c r="U81" s="242"/>
      <c r="V81" s="24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5"/>
      <c r="AJ81" s="241">
        <f t="shared" ref="AJ81:AJ83" si="73">+T81</f>
        <v>0</v>
      </c>
      <c r="AK81" s="242" t="str">
        <f>+B83</f>
        <v>Sub Kegiatan Pelaksanaan Operasi Pasar Reguler dan Pasar Khusus yang Berdampak dalam 1 (Satu) Kabupaten/Kota</v>
      </c>
      <c r="AL81" s="244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43"/>
      <c r="AZ81" s="43"/>
      <c r="BA81" s="43"/>
      <c r="BB81" s="43"/>
    </row>
    <row r="82" spans="1:54" ht="32.25" customHeight="1">
      <c r="A82" s="325">
        <v>1</v>
      </c>
      <c r="B82" s="179" t="s">
        <v>111</v>
      </c>
      <c r="C82" s="247" t="s">
        <v>112</v>
      </c>
      <c r="D82" s="248" t="s">
        <v>113</v>
      </c>
      <c r="E82" s="249">
        <v>16200000</v>
      </c>
      <c r="F82" s="326">
        <f t="shared" ref="F82:F90" si="74">AY82</f>
        <v>0</v>
      </c>
      <c r="G82" s="251">
        <f t="shared" ref="G82:G91" si="75">+Q82</f>
        <v>0</v>
      </c>
      <c r="H82" s="284">
        <f>+'Kertas Kerja Bantu'!G21</f>
        <v>0</v>
      </c>
      <c r="I82" s="251">
        <f t="shared" ref="I82:I91" si="76">+G82</f>
        <v>0</v>
      </c>
      <c r="J82" s="251">
        <f t="shared" ref="J82:J91" si="77">+F82/E82*100</f>
        <v>0</v>
      </c>
      <c r="K82" s="253">
        <f t="shared" ref="K82:K90" si="78">S82</f>
        <v>0</v>
      </c>
      <c r="L82" s="254">
        <f t="shared" ref="L82:L90" si="79">+E82-F82</f>
        <v>16200000</v>
      </c>
      <c r="M82" s="255" t="s">
        <v>108</v>
      </c>
      <c r="N82" s="256" t="s">
        <v>108</v>
      </c>
      <c r="O82" s="257"/>
      <c r="P82" s="258">
        <f t="shared" ref="P82:P90" si="80">+E82/$E$63*H82</f>
        <v>0</v>
      </c>
      <c r="Q82" s="258">
        <f t="shared" ref="Q82:Q91" si="81">+S82/E82*100</f>
        <v>0</v>
      </c>
      <c r="R82" s="259"/>
      <c r="S82" s="260">
        <f t="shared" ref="S82:S90" si="82">W82</f>
        <v>0</v>
      </c>
      <c r="T82" s="1777" t="s">
        <v>114</v>
      </c>
      <c r="U82" s="327" t="s">
        <v>113</v>
      </c>
      <c r="V82" s="328">
        <v>16200000</v>
      </c>
      <c r="W82" s="264">
        <v>0</v>
      </c>
      <c r="X82" s="281">
        <f t="shared" ref="X82:Z82" si="83">800000+3250000</f>
        <v>4050000</v>
      </c>
      <c r="Y82" s="281">
        <f t="shared" si="83"/>
        <v>4050000</v>
      </c>
      <c r="Z82" s="281">
        <f t="shared" si="83"/>
        <v>4050000</v>
      </c>
      <c r="AA82" s="266"/>
      <c r="AB82" s="266"/>
      <c r="AC82" s="266"/>
      <c r="AD82" s="266"/>
      <c r="AE82" s="266"/>
      <c r="AF82" s="266"/>
      <c r="AG82" s="266"/>
      <c r="AH82" s="329">
        <v>4050000</v>
      </c>
      <c r="AI82" s="108">
        <f t="shared" ref="AI82:AI90" si="84">SUM(W82:AH82)</f>
        <v>16200000</v>
      </c>
      <c r="AJ82" s="261" t="str">
        <f t="shared" si="73"/>
        <v>Sub Pelaksanaan Operasi Pasar Reguler dan Pasar Khusus yang Berdampak dalam 1 (Satu) Kabupaten/Kota</v>
      </c>
      <c r="AK82" s="327" t="s">
        <v>113</v>
      </c>
      <c r="AL82" s="328">
        <v>16200000</v>
      </c>
      <c r="AM82" s="110"/>
      <c r="AN82" s="102"/>
      <c r="AO82" s="269"/>
      <c r="AP82" s="102"/>
      <c r="AQ82" s="102"/>
      <c r="AR82" s="105"/>
      <c r="AS82" s="111"/>
      <c r="AT82" s="111"/>
      <c r="AU82" s="105"/>
      <c r="AV82" s="271"/>
      <c r="AW82" s="272"/>
      <c r="AX82" s="102"/>
      <c r="AY82" s="273">
        <f t="shared" ref="AY82:AY90" si="85">SUM(AM82:AX82)</f>
        <v>0</v>
      </c>
      <c r="AZ82" s="43"/>
      <c r="BA82" s="43"/>
      <c r="BB82" s="43"/>
    </row>
    <row r="83" spans="1:54" ht="41.25" customHeight="1">
      <c r="A83" s="330"/>
      <c r="B83" s="1769" t="s">
        <v>115</v>
      </c>
      <c r="C83" s="247" t="s">
        <v>73</v>
      </c>
      <c r="D83" s="248" t="s">
        <v>74</v>
      </c>
      <c r="E83" s="249">
        <v>1690500</v>
      </c>
      <c r="F83" s="326">
        <f t="shared" si="74"/>
        <v>0</v>
      </c>
      <c r="G83" s="251">
        <f t="shared" si="75"/>
        <v>0</v>
      </c>
      <c r="H83" s="284">
        <f>+'BERKALI KALI'!G80</f>
        <v>0</v>
      </c>
      <c r="I83" s="251">
        <f t="shared" si="76"/>
        <v>0</v>
      </c>
      <c r="J83" s="251">
        <f t="shared" si="77"/>
        <v>0</v>
      </c>
      <c r="K83" s="253">
        <f t="shared" si="78"/>
        <v>0</v>
      </c>
      <c r="L83" s="254">
        <f t="shared" si="79"/>
        <v>1690500</v>
      </c>
      <c r="M83" s="255" t="s">
        <v>108</v>
      </c>
      <c r="N83" s="256" t="s">
        <v>108</v>
      </c>
      <c r="O83" s="257"/>
      <c r="P83" s="258">
        <f t="shared" si="80"/>
        <v>0</v>
      </c>
      <c r="Q83" s="258">
        <f t="shared" si="81"/>
        <v>0</v>
      </c>
      <c r="R83" s="259"/>
      <c r="S83" s="260">
        <f t="shared" si="82"/>
        <v>0</v>
      </c>
      <c r="T83" s="1663"/>
      <c r="U83" s="331" t="s">
        <v>74</v>
      </c>
      <c r="V83" s="332">
        <v>1690500</v>
      </c>
      <c r="W83" s="279">
        <v>0</v>
      </c>
      <c r="X83" s="280">
        <v>1690500</v>
      </c>
      <c r="Y83" s="266"/>
      <c r="Z83" s="266"/>
      <c r="AA83" s="266"/>
      <c r="AB83" s="266"/>
      <c r="AC83" s="266"/>
      <c r="AD83" s="266"/>
      <c r="AE83" s="266"/>
      <c r="AF83" s="266"/>
      <c r="AG83" s="281"/>
      <c r="AH83" s="265"/>
      <c r="AI83" s="125">
        <f t="shared" si="84"/>
        <v>1690500</v>
      </c>
      <c r="AJ83" s="276">
        <f t="shared" si="73"/>
        <v>0</v>
      </c>
      <c r="AK83" s="331" t="s">
        <v>74</v>
      </c>
      <c r="AL83" s="332">
        <v>1690500</v>
      </c>
      <c r="AM83" s="110"/>
      <c r="AN83" s="102"/>
      <c r="AO83" s="102"/>
      <c r="AP83" s="102"/>
      <c r="AQ83" s="102"/>
      <c r="AR83" s="105"/>
      <c r="AS83" s="111"/>
      <c r="AT83" s="111"/>
      <c r="AU83" s="105"/>
      <c r="AV83" s="111"/>
      <c r="AW83" s="111"/>
      <c r="AX83" s="102"/>
      <c r="AY83" s="273">
        <f t="shared" si="85"/>
        <v>0</v>
      </c>
      <c r="AZ83" s="43"/>
      <c r="BA83" s="43"/>
      <c r="BB83" s="43"/>
    </row>
    <row r="84" spans="1:54" ht="29.25" customHeight="1">
      <c r="A84" s="333"/>
      <c r="B84" s="1664"/>
      <c r="C84" s="247" t="s">
        <v>76</v>
      </c>
      <c r="D84" s="248" t="s">
        <v>77</v>
      </c>
      <c r="E84" s="249">
        <v>12905000</v>
      </c>
      <c r="F84" s="326">
        <f t="shared" si="74"/>
        <v>0</v>
      </c>
      <c r="G84" s="251">
        <f t="shared" si="75"/>
        <v>0</v>
      </c>
      <c r="H84" s="284">
        <f>+'Kertas Kerja Bantu'!G25</f>
        <v>0</v>
      </c>
      <c r="I84" s="251">
        <f t="shared" si="76"/>
        <v>0</v>
      </c>
      <c r="J84" s="251">
        <f t="shared" si="77"/>
        <v>0</v>
      </c>
      <c r="K84" s="253">
        <f t="shared" si="78"/>
        <v>0</v>
      </c>
      <c r="L84" s="254">
        <f t="shared" si="79"/>
        <v>12905000</v>
      </c>
      <c r="M84" s="293" t="s">
        <v>108</v>
      </c>
      <c r="N84" s="256" t="s">
        <v>108</v>
      </c>
      <c r="O84" s="257"/>
      <c r="P84" s="258">
        <f t="shared" si="80"/>
        <v>0</v>
      </c>
      <c r="Q84" s="258">
        <f t="shared" si="81"/>
        <v>0</v>
      </c>
      <c r="R84" s="259"/>
      <c r="S84" s="260">
        <f t="shared" si="82"/>
        <v>0</v>
      </c>
      <c r="T84" s="1663"/>
      <c r="U84" s="334" t="s">
        <v>77</v>
      </c>
      <c r="V84" s="335">
        <v>12905000</v>
      </c>
      <c r="W84" s="279">
        <v>0</v>
      </c>
      <c r="X84" s="266">
        <f>2800000+1400000</f>
        <v>4200000</v>
      </c>
      <c r="Y84" s="280">
        <v>2800000</v>
      </c>
      <c r="Z84" s="280">
        <v>2800000</v>
      </c>
      <c r="AA84" s="266"/>
      <c r="AB84" s="266"/>
      <c r="AC84" s="266"/>
      <c r="AD84" s="266"/>
      <c r="AE84" s="266"/>
      <c r="AF84" s="266"/>
      <c r="AG84" s="266"/>
      <c r="AH84" s="280">
        <f>2800000+305000</f>
        <v>3105000</v>
      </c>
      <c r="AI84" s="125">
        <f t="shared" si="84"/>
        <v>12905000</v>
      </c>
      <c r="AJ84" s="283"/>
      <c r="AK84" s="334" t="s">
        <v>77</v>
      </c>
      <c r="AL84" s="335">
        <v>12905000</v>
      </c>
      <c r="AM84" s="110"/>
      <c r="AN84" s="102"/>
      <c r="AO84" s="102"/>
      <c r="AP84" s="102"/>
      <c r="AQ84" s="102"/>
      <c r="AR84" s="105"/>
      <c r="AS84" s="111"/>
      <c r="AT84" s="111"/>
      <c r="AU84" s="105"/>
      <c r="AV84" s="111"/>
      <c r="AW84" s="111"/>
      <c r="AX84" s="102"/>
      <c r="AY84" s="273">
        <f t="shared" si="85"/>
        <v>0</v>
      </c>
      <c r="AZ84" s="43"/>
      <c r="BA84" s="43"/>
      <c r="BB84" s="43"/>
    </row>
    <row r="85" spans="1:54" ht="30" customHeight="1">
      <c r="A85" s="330"/>
      <c r="B85" s="91"/>
      <c r="C85" s="247" t="s">
        <v>78</v>
      </c>
      <c r="D85" s="248" t="s">
        <v>79</v>
      </c>
      <c r="E85" s="249">
        <v>100000</v>
      </c>
      <c r="F85" s="326">
        <f t="shared" si="74"/>
        <v>0</v>
      </c>
      <c r="G85" s="251">
        <f t="shared" si="75"/>
        <v>0</v>
      </c>
      <c r="H85" s="284">
        <f>+'BERKALI KALI'!G104</f>
        <v>0</v>
      </c>
      <c r="I85" s="251">
        <f t="shared" si="76"/>
        <v>0</v>
      </c>
      <c r="J85" s="251">
        <f t="shared" si="77"/>
        <v>0</v>
      </c>
      <c r="K85" s="253">
        <f t="shared" si="78"/>
        <v>0</v>
      </c>
      <c r="L85" s="254">
        <f t="shared" si="79"/>
        <v>100000</v>
      </c>
      <c r="M85" s="282" t="s">
        <v>108</v>
      </c>
      <c r="N85" s="256" t="s">
        <v>108</v>
      </c>
      <c r="O85" s="257"/>
      <c r="P85" s="258">
        <f t="shared" si="80"/>
        <v>0</v>
      </c>
      <c r="Q85" s="258">
        <f t="shared" si="81"/>
        <v>0</v>
      </c>
      <c r="R85" s="259"/>
      <c r="S85" s="260">
        <f t="shared" si="82"/>
        <v>0</v>
      </c>
      <c r="T85" s="1663"/>
      <c r="U85" s="334" t="s">
        <v>79</v>
      </c>
      <c r="V85" s="332">
        <v>100000</v>
      </c>
      <c r="W85" s="264">
        <v>0</v>
      </c>
      <c r="X85" s="265">
        <v>100000</v>
      </c>
      <c r="Y85" s="266"/>
      <c r="Z85" s="281"/>
      <c r="AA85" s="281"/>
      <c r="AB85" s="281"/>
      <c r="AC85" s="281"/>
      <c r="AD85" s="281"/>
      <c r="AE85" s="266"/>
      <c r="AF85" s="266"/>
      <c r="AG85" s="266"/>
      <c r="AH85" s="281"/>
      <c r="AI85" s="125">
        <f t="shared" si="84"/>
        <v>100000</v>
      </c>
      <c r="AJ85" s="283"/>
      <c r="AK85" s="334" t="s">
        <v>79</v>
      </c>
      <c r="AL85" s="332">
        <v>100000</v>
      </c>
      <c r="AM85" s="110"/>
      <c r="AN85" s="102"/>
      <c r="AO85" s="102"/>
      <c r="AP85" s="102"/>
      <c r="AQ85" s="102"/>
      <c r="AR85" s="105"/>
      <c r="AS85" s="111"/>
      <c r="AT85" s="111"/>
      <c r="AU85" s="105"/>
      <c r="AV85" s="111"/>
      <c r="AW85" s="111"/>
      <c r="AX85" s="102"/>
      <c r="AY85" s="273">
        <f t="shared" si="85"/>
        <v>0</v>
      </c>
      <c r="AZ85" s="43"/>
      <c r="BA85" s="43"/>
      <c r="BB85" s="43"/>
    </row>
    <row r="86" spans="1:54" ht="39" customHeight="1">
      <c r="A86" s="330"/>
      <c r="B86" s="91"/>
      <c r="C86" s="247" t="s">
        <v>80</v>
      </c>
      <c r="D86" s="248" t="s">
        <v>81</v>
      </c>
      <c r="E86" s="249">
        <v>1420000</v>
      </c>
      <c r="F86" s="326">
        <f t="shared" si="74"/>
        <v>0</v>
      </c>
      <c r="G86" s="251">
        <f t="shared" si="75"/>
        <v>0</v>
      </c>
      <c r="H86" s="284"/>
      <c r="I86" s="251">
        <f t="shared" si="76"/>
        <v>0</v>
      </c>
      <c r="J86" s="251">
        <f t="shared" si="77"/>
        <v>0</v>
      </c>
      <c r="K86" s="253">
        <f t="shared" si="78"/>
        <v>0</v>
      </c>
      <c r="L86" s="254">
        <f t="shared" si="79"/>
        <v>1420000</v>
      </c>
      <c r="M86" s="293" t="s">
        <v>108</v>
      </c>
      <c r="N86" s="256" t="s">
        <v>108</v>
      </c>
      <c r="O86" s="257"/>
      <c r="P86" s="258">
        <f t="shared" si="80"/>
        <v>0</v>
      </c>
      <c r="Q86" s="258">
        <f t="shared" si="81"/>
        <v>0</v>
      </c>
      <c r="R86" s="259"/>
      <c r="S86" s="260">
        <f t="shared" si="82"/>
        <v>0</v>
      </c>
      <c r="T86" s="1663"/>
      <c r="U86" s="334" t="s">
        <v>81</v>
      </c>
      <c r="V86" s="332">
        <v>1420000</v>
      </c>
      <c r="W86" s="264">
        <v>0</v>
      </c>
      <c r="X86" s="265">
        <v>1420000</v>
      </c>
      <c r="Y86" s="266"/>
      <c r="Z86" s="281"/>
      <c r="AA86" s="281"/>
      <c r="AB86" s="281"/>
      <c r="AC86" s="266"/>
      <c r="AD86" s="281"/>
      <c r="AE86" s="266"/>
      <c r="AF86" s="266"/>
      <c r="AG86" s="266"/>
      <c r="AH86" s="281"/>
      <c r="AI86" s="287">
        <f t="shared" si="84"/>
        <v>1420000</v>
      </c>
      <c r="AJ86" s="286"/>
      <c r="AK86" s="334" t="s">
        <v>81</v>
      </c>
      <c r="AL86" s="332">
        <v>1420000</v>
      </c>
      <c r="AM86" s="288"/>
      <c r="AN86" s="289"/>
      <c r="AO86" s="289"/>
      <c r="AP86" s="289"/>
      <c r="AQ86" s="289"/>
      <c r="AR86" s="291"/>
      <c r="AS86" s="292"/>
      <c r="AT86" s="292"/>
      <c r="AU86" s="291"/>
      <c r="AV86" s="292"/>
      <c r="AW86" s="292"/>
      <c r="AX86" s="289"/>
      <c r="AY86" s="273">
        <f t="shared" si="85"/>
        <v>0</v>
      </c>
      <c r="AZ86" s="43"/>
      <c r="BA86" s="43"/>
      <c r="BB86" s="43"/>
    </row>
    <row r="87" spans="1:54" ht="29.25" customHeight="1">
      <c r="A87" s="330"/>
      <c r="B87" s="91"/>
      <c r="C87" s="247" t="s">
        <v>99</v>
      </c>
      <c r="D87" s="248" t="s">
        <v>110</v>
      </c>
      <c r="E87" s="249">
        <v>1500000</v>
      </c>
      <c r="F87" s="326">
        <f t="shared" si="74"/>
        <v>0</v>
      </c>
      <c r="G87" s="251">
        <f t="shared" si="75"/>
        <v>0</v>
      </c>
      <c r="H87" s="284">
        <f>+'Kertas Kerja Bantu'!F28</f>
        <v>0</v>
      </c>
      <c r="I87" s="251">
        <f t="shared" si="76"/>
        <v>0</v>
      </c>
      <c r="J87" s="251">
        <f t="shared" si="77"/>
        <v>0</v>
      </c>
      <c r="K87" s="253">
        <f t="shared" si="78"/>
        <v>0</v>
      </c>
      <c r="L87" s="254">
        <f t="shared" si="79"/>
        <v>1500000</v>
      </c>
      <c r="M87" s="293" t="s">
        <v>108</v>
      </c>
      <c r="N87" s="256" t="s">
        <v>108</v>
      </c>
      <c r="O87" s="257"/>
      <c r="P87" s="258">
        <f t="shared" si="80"/>
        <v>0</v>
      </c>
      <c r="Q87" s="258">
        <f t="shared" si="81"/>
        <v>0</v>
      </c>
      <c r="R87" s="259"/>
      <c r="S87" s="260">
        <f t="shared" si="82"/>
        <v>0</v>
      </c>
      <c r="T87" s="1663"/>
      <c r="U87" s="334" t="s">
        <v>110</v>
      </c>
      <c r="V87" s="332">
        <v>1500000</v>
      </c>
      <c r="W87" s="279">
        <v>0</v>
      </c>
      <c r="X87" s="280">
        <v>375000</v>
      </c>
      <c r="Y87" s="280">
        <v>375000</v>
      </c>
      <c r="Z87" s="280">
        <v>375000</v>
      </c>
      <c r="AA87" s="266"/>
      <c r="AB87" s="266"/>
      <c r="AC87" s="266"/>
      <c r="AD87" s="266"/>
      <c r="AE87" s="266"/>
      <c r="AF87" s="266"/>
      <c r="AG87" s="266"/>
      <c r="AH87" s="280">
        <v>375000</v>
      </c>
      <c r="AI87" s="295">
        <f t="shared" si="84"/>
        <v>1500000</v>
      </c>
      <c r="AJ87" s="294"/>
      <c r="AK87" s="334" t="s">
        <v>110</v>
      </c>
      <c r="AL87" s="332">
        <v>1500000</v>
      </c>
      <c r="AM87" s="296"/>
      <c r="AN87" s="295"/>
      <c r="AO87" s="295"/>
      <c r="AP87" s="295"/>
      <c r="AQ87" s="295"/>
      <c r="AR87" s="336"/>
      <c r="AS87" s="337"/>
      <c r="AT87" s="337"/>
      <c r="AU87" s="336"/>
      <c r="AV87" s="337"/>
      <c r="AW87" s="337"/>
      <c r="AX87" s="295"/>
      <c r="AY87" s="273">
        <f t="shared" si="85"/>
        <v>0</v>
      </c>
      <c r="AZ87" s="43"/>
      <c r="BA87" s="43"/>
      <c r="BB87" s="43"/>
    </row>
    <row r="88" spans="1:54" ht="31.5" customHeight="1">
      <c r="A88" s="330"/>
      <c r="B88" s="91"/>
      <c r="C88" s="247" t="s">
        <v>82</v>
      </c>
      <c r="D88" s="248" t="s">
        <v>83</v>
      </c>
      <c r="E88" s="249">
        <v>12000000</v>
      </c>
      <c r="F88" s="326">
        <f t="shared" si="74"/>
        <v>0</v>
      </c>
      <c r="G88" s="251">
        <f t="shared" si="75"/>
        <v>0</v>
      </c>
      <c r="H88" s="284">
        <f>+'Kertas Kerja Bantu'!F29</f>
        <v>0</v>
      </c>
      <c r="I88" s="251">
        <f t="shared" si="76"/>
        <v>0</v>
      </c>
      <c r="J88" s="251">
        <f t="shared" si="77"/>
        <v>0</v>
      </c>
      <c r="K88" s="253">
        <f t="shared" si="78"/>
        <v>0</v>
      </c>
      <c r="L88" s="254">
        <f t="shared" si="79"/>
        <v>12000000</v>
      </c>
      <c r="M88" s="293" t="s">
        <v>108</v>
      </c>
      <c r="N88" s="256" t="s">
        <v>108</v>
      </c>
      <c r="O88" s="257"/>
      <c r="P88" s="258">
        <f t="shared" si="80"/>
        <v>0</v>
      </c>
      <c r="Q88" s="258">
        <f t="shared" si="81"/>
        <v>0</v>
      </c>
      <c r="R88" s="259"/>
      <c r="S88" s="260">
        <f t="shared" si="82"/>
        <v>0</v>
      </c>
      <c r="T88" s="1663"/>
      <c r="U88" s="334" t="s">
        <v>83</v>
      </c>
      <c r="V88" s="332">
        <v>12000000</v>
      </c>
      <c r="W88" s="279">
        <v>0</v>
      </c>
      <c r="X88" s="280">
        <v>3000000</v>
      </c>
      <c r="Y88" s="280">
        <v>3000000</v>
      </c>
      <c r="Z88" s="280">
        <v>3000000</v>
      </c>
      <c r="AA88" s="266"/>
      <c r="AB88" s="266"/>
      <c r="AC88" s="266"/>
      <c r="AD88" s="266"/>
      <c r="AE88" s="266"/>
      <c r="AF88" s="266"/>
      <c r="AG88" s="266"/>
      <c r="AH88" s="280">
        <v>3000000</v>
      </c>
      <c r="AI88" s="295">
        <f t="shared" si="84"/>
        <v>12000000</v>
      </c>
      <c r="AJ88" s="294"/>
      <c r="AK88" s="334" t="s">
        <v>83</v>
      </c>
      <c r="AL88" s="332">
        <v>12000000</v>
      </c>
      <c r="AM88" s="296"/>
      <c r="AN88" s="295"/>
      <c r="AO88" s="295"/>
      <c r="AP88" s="295"/>
      <c r="AQ88" s="295"/>
      <c r="AR88" s="336"/>
      <c r="AS88" s="337"/>
      <c r="AT88" s="337"/>
      <c r="AU88" s="336"/>
      <c r="AV88" s="337"/>
      <c r="AW88" s="337"/>
      <c r="AX88" s="295"/>
      <c r="AY88" s="273">
        <f t="shared" si="85"/>
        <v>0</v>
      </c>
      <c r="AZ88" s="43"/>
      <c r="BA88" s="43"/>
      <c r="BB88" s="43"/>
    </row>
    <row r="89" spans="1:54" ht="32.25" customHeight="1">
      <c r="A89" s="330"/>
      <c r="B89" s="91"/>
      <c r="C89" s="275" t="s">
        <v>116</v>
      </c>
      <c r="D89" s="338" t="s">
        <v>117</v>
      </c>
      <c r="E89" s="249">
        <v>91840000</v>
      </c>
      <c r="F89" s="326">
        <f t="shared" si="74"/>
        <v>0</v>
      </c>
      <c r="G89" s="251">
        <f t="shared" si="75"/>
        <v>0</v>
      </c>
      <c r="H89" s="284">
        <f>+'Kertas Kerja Bantu'!G31</f>
        <v>0</v>
      </c>
      <c r="I89" s="251">
        <f t="shared" si="76"/>
        <v>0</v>
      </c>
      <c r="J89" s="251">
        <f t="shared" si="77"/>
        <v>0</v>
      </c>
      <c r="K89" s="253">
        <f t="shared" si="78"/>
        <v>0</v>
      </c>
      <c r="L89" s="254">
        <f t="shared" si="79"/>
        <v>91840000</v>
      </c>
      <c r="M89" s="293" t="s">
        <v>108</v>
      </c>
      <c r="N89" s="256" t="s">
        <v>108</v>
      </c>
      <c r="O89" s="257"/>
      <c r="P89" s="258">
        <f t="shared" si="80"/>
        <v>0</v>
      </c>
      <c r="Q89" s="258">
        <f t="shared" si="81"/>
        <v>0</v>
      </c>
      <c r="R89" s="259"/>
      <c r="S89" s="260">
        <f t="shared" si="82"/>
        <v>0</v>
      </c>
      <c r="T89" s="1663"/>
      <c r="U89" s="339" t="s">
        <v>117</v>
      </c>
      <c r="V89" s="332">
        <v>91840000</v>
      </c>
      <c r="W89" s="279">
        <v>0</v>
      </c>
      <c r="X89" s="266">
        <f>960000+12000000+10000000</f>
        <v>22960000</v>
      </c>
      <c r="Y89" s="280">
        <v>22960000</v>
      </c>
      <c r="Z89" s="280">
        <v>22960000</v>
      </c>
      <c r="AA89" s="266"/>
      <c r="AB89" s="266"/>
      <c r="AC89" s="266"/>
      <c r="AD89" s="266"/>
      <c r="AE89" s="266"/>
      <c r="AF89" s="266"/>
      <c r="AG89" s="266"/>
      <c r="AH89" s="280">
        <v>22960000</v>
      </c>
      <c r="AI89" s="295">
        <f t="shared" si="84"/>
        <v>91840000</v>
      </c>
      <c r="AJ89" s="294"/>
      <c r="AK89" s="339" t="s">
        <v>117</v>
      </c>
      <c r="AL89" s="332">
        <v>91840000</v>
      </c>
      <c r="AM89" s="296"/>
      <c r="AN89" s="295"/>
      <c r="AO89" s="295"/>
      <c r="AP89" s="295"/>
      <c r="AQ89" s="295"/>
      <c r="AR89" s="336"/>
      <c r="AS89" s="337"/>
      <c r="AT89" s="337"/>
      <c r="AU89" s="336"/>
      <c r="AV89" s="337"/>
      <c r="AW89" s="337"/>
      <c r="AX89" s="295"/>
      <c r="AY89" s="273">
        <f t="shared" si="85"/>
        <v>0</v>
      </c>
      <c r="AZ89" s="43"/>
      <c r="BA89" s="43"/>
      <c r="BB89" s="43"/>
    </row>
    <row r="90" spans="1:54" ht="26.25" customHeight="1">
      <c r="A90" s="330"/>
      <c r="B90" s="91"/>
      <c r="C90" s="275" t="s">
        <v>118</v>
      </c>
      <c r="D90" s="338" t="s">
        <v>119</v>
      </c>
      <c r="E90" s="249">
        <v>46800000</v>
      </c>
      <c r="F90" s="326">
        <f t="shared" si="74"/>
        <v>0</v>
      </c>
      <c r="G90" s="251">
        <f t="shared" si="75"/>
        <v>0</v>
      </c>
      <c r="H90" s="284">
        <f>+'Kertas Kerja Bantu'!F35</f>
        <v>0</v>
      </c>
      <c r="I90" s="251">
        <f t="shared" si="76"/>
        <v>0</v>
      </c>
      <c r="J90" s="251">
        <f t="shared" si="77"/>
        <v>0</v>
      </c>
      <c r="K90" s="253">
        <f t="shared" si="78"/>
        <v>0</v>
      </c>
      <c r="L90" s="254">
        <f t="shared" si="79"/>
        <v>46800000</v>
      </c>
      <c r="M90" s="340"/>
      <c r="N90" s="256" t="s">
        <v>108</v>
      </c>
      <c r="O90" s="257"/>
      <c r="P90" s="258">
        <f t="shared" si="80"/>
        <v>0</v>
      </c>
      <c r="Q90" s="258">
        <f t="shared" si="81"/>
        <v>0</v>
      </c>
      <c r="R90" s="259"/>
      <c r="S90" s="260">
        <f t="shared" si="82"/>
        <v>0</v>
      </c>
      <c r="T90" s="1663"/>
      <c r="U90" s="339" t="s">
        <v>119</v>
      </c>
      <c r="V90" s="332">
        <v>46800000</v>
      </c>
      <c r="W90" s="279">
        <v>0</v>
      </c>
      <c r="X90" s="280">
        <v>15600000</v>
      </c>
      <c r="Y90" s="280">
        <v>15600000</v>
      </c>
      <c r="Z90" s="280">
        <v>15600000</v>
      </c>
      <c r="AA90" s="266"/>
      <c r="AB90" s="266"/>
      <c r="AC90" s="266"/>
      <c r="AD90" s="266"/>
      <c r="AE90" s="266"/>
      <c r="AF90" s="266"/>
      <c r="AG90" s="266"/>
      <c r="AH90" s="266"/>
      <c r="AI90" s="295">
        <f t="shared" si="84"/>
        <v>46800000</v>
      </c>
      <c r="AJ90" s="294"/>
      <c r="AK90" s="339" t="s">
        <v>119</v>
      </c>
      <c r="AL90" s="332">
        <v>46800000</v>
      </c>
      <c r="AM90" s="296"/>
      <c r="AN90" s="295"/>
      <c r="AO90" s="295"/>
      <c r="AP90" s="295"/>
      <c r="AQ90" s="295"/>
      <c r="AR90" s="336"/>
      <c r="AS90" s="337"/>
      <c r="AT90" s="337"/>
      <c r="AU90" s="336"/>
      <c r="AV90" s="337"/>
      <c r="AW90" s="337"/>
      <c r="AX90" s="295"/>
      <c r="AY90" s="273">
        <f t="shared" si="85"/>
        <v>0</v>
      </c>
      <c r="AZ90" s="43"/>
      <c r="BA90" s="43"/>
      <c r="BB90" s="43"/>
    </row>
    <row r="91" spans="1:54" ht="13.5" customHeight="1">
      <c r="A91" s="300"/>
      <c r="B91" s="256"/>
      <c r="C91" s="301" t="s">
        <v>84</v>
      </c>
      <c r="D91" s="247"/>
      <c r="E91" s="302">
        <f t="shared" ref="E91:F91" si="86">SUM(E82:E90)</f>
        <v>184455500</v>
      </c>
      <c r="F91" s="303">
        <f t="shared" si="86"/>
        <v>0</v>
      </c>
      <c r="G91" s="304">
        <f t="shared" si="75"/>
        <v>0</v>
      </c>
      <c r="H91" s="304">
        <f>+P91</f>
        <v>0</v>
      </c>
      <c r="I91" s="305">
        <f t="shared" si="76"/>
        <v>0</v>
      </c>
      <c r="J91" s="305">
        <f t="shared" si="77"/>
        <v>0</v>
      </c>
      <c r="K91" s="341">
        <f>SUM(K82:K90)</f>
        <v>0</v>
      </c>
      <c r="L91" s="306">
        <f>SUM(L82:L90)</f>
        <v>184455500</v>
      </c>
      <c r="M91" s="306"/>
      <c r="N91" s="342"/>
      <c r="O91" s="31"/>
      <c r="P91" s="343">
        <f>SUM(P82:P90)</f>
        <v>0</v>
      </c>
      <c r="Q91" s="343">
        <f t="shared" si="81"/>
        <v>0</v>
      </c>
      <c r="R91" s="344"/>
      <c r="S91" s="345">
        <f>SUM(S82:S90)</f>
        <v>0</v>
      </c>
      <c r="T91" s="1664"/>
      <c r="U91" s="345"/>
      <c r="V91" s="345">
        <f t="shared" ref="V91:AI91" si="87">SUM(V82:V90)</f>
        <v>184455500</v>
      </c>
      <c r="W91" s="345">
        <f t="shared" si="87"/>
        <v>0</v>
      </c>
      <c r="X91" s="345">
        <f t="shared" si="87"/>
        <v>53395500</v>
      </c>
      <c r="Y91" s="345">
        <f t="shared" si="87"/>
        <v>48785000</v>
      </c>
      <c r="Z91" s="345">
        <f t="shared" si="87"/>
        <v>48785000</v>
      </c>
      <c r="AA91" s="345">
        <f t="shared" si="87"/>
        <v>0</v>
      </c>
      <c r="AB91" s="345">
        <f t="shared" si="87"/>
        <v>0</v>
      </c>
      <c r="AC91" s="345">
        <f t="shared" si="87"/>
        <v>0</v>
      </c>
      <c r="AD91" s="345">
        <f t="shared" si="87"/>
        <v>0</v>
      </c>
      <c r="AE91" s="345">
        <f t="shared" si="87"/>
        <v>0</v>
      </c>
      <c r="AF91" s="345">
        <f t="shared" si="87"/>
        <v>0</v>
      </c>
      <c r="AG91" s="345">
        <f t="shared" si="87"/>
        <v>0</v>
      </c>
      <c r="AH91" s="345">
        <f t="shared" si="87"/>
        <v>33490000</v>
      </c>
      <c r="AI91" s="346">
        <f t="shared" si="87"/>
        <v>184455500</v>
      </c>
      <c r="AJ91" s="344"/>
      <c r="AK91" s="344"/>
      <c r="AL91" s="347">
        <f>SUM(AL82:AL90)</f>
        <v>184455500</v>
      </c>
      <c r="AM91" s="348">
        <f t="shared" ref="AM91:AN91" si="88">SUM(AM82:AM83)</f>
        <v>0</v>
      </c>
      <c r="AN91" s="348">
        <f t="shared" si="88"/>
        <v>0</v>
      </c>
      <c r="AO91" s="349"/>
      <c r="AP91" s="349"/>
      <c r="AQ91" s="349">
        <f t="shared" ref="AQ91:AY91" si="89">SUM(AQ82:AQ90)</f>
        <v>0</v>
      </c>
      <c r="AR91" s="349">
        <f t="shared" si="89"/>
        <v>0</v>
      </c>
      <c r="AS91" s="349">
        <f t="shared" si="89"/>
        <v>0</v>
      </c>
      <c r="AT91" s="349">
        <f t="shared" si="89"/>
        <v>0</v>
      </c>
      <c r="AU91" s="349">
        <f t="shared" si="89"/>
        <v>0</v>
      </c>
      <c r="AV91" s="349">
        <f t="shared" si="89"/>
        <v>0</v>
      </c>
      <c r="AW91" s="349">
        <f t="shared" si="89"/>
        <v>0</v>
      </c>
      <c r="AX91" s="349">
        <f t="shared" si="89"/>
        <v>0</v>
      </c>
      <c r="AY91" s="350">
        <f t="shared" si="89"/>
        <v>0</v>
      </c>
      <c r="AZ91" s="43"/>
      <c r="BA91" s="43"/>
      <c r="BB91" s="43"/>
    </row>
    <row r="92" spans="1:54" ht="13.5" customHeight="1">
      <c r="A92" s="62"/>
      <c r="B92" s="62"/>
      <c r="C92" s="62"/>
      <c r="D92" s="62"/>
      <c r="E92" s="54"/>
      <c r="F92" s="55"/>
      <c r="G92" s="55"/>
      <c r="H92" s="157"/>
      <c r="I92" s="159"/>
      <c r="J92" s="219"/>
      <c r="K92" s="219"/>
      <c r="L92" s="221"/>
      <c r="M92" s="221"/>
      <c r="N92" s="222"/>
      <c r="O92" s="31"/>
      <c r="P92" s="31"/>
      <c r="Q92" s="31"/>
      <c r="R92" s="43"/>
      <c r="S92" s="43"/>
      <c r="T92" s="43"/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</row>
    <row r="93" spans="1:54" ht="13.5" customHeight="1">
      <c r="A93" s="62"/>
      <c r="B93" s="62"/>
      <c r="C93" s="62"/>
      <c r="D93" s="62"/>
      <c r="E93" s="54"/>
      <c r="F93" s="55"/>
      <c r="G93" s="55"/>
      <c r="H93" s="157"/>
      <c r="I93" s="159"/>
      <c r="J93" s="219"/>
      <c r="K93" s="219"/>
      <c r="L93" s="221"/>
      <c r="M93" s="221"/>
      <c r="N93" s="222"/>
      <c r="O93" s="31"/>
      <c r="P93" s="31"/>
      <c r="Q93" s="31"/>
      <c r="R93" s="43"/>
      <c r="S93" s="43"/>
      <c r="T93" s="43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</row>
    <row r="94" spans="1:54" ht="13.5" customHeight="1">
      <c r="A94" s="200"/>
      <c r="B94" s="200"/>
      <c r="C94" s="200"/>
      <c r="D94" s="201"/>
      <c r="E94" s="199"/>
      <c r="F94" s="202"/>
      <c r="G94" s="203"/>
      <c r="H94" s="202"/>
      <c r="I94" s="199"/>
      <c r="J94" s="204"/>
      <c r="K94" s="1675" t="s">
        <v>85</v>
      </c>
      <c r="L94" s="1655"/>
      <c r="M94" s="1655"/>
      <c r="N94" s="222"/>
      <c r="O94" s="31"/>
      <c r="P94" s="31"/>
      <c r="Q94" s="31"/>
      <c r="R94" s="43"/>
      <c r="S94" s="43"/>
      <c r="T94" s="43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</row>
    <row r="95" spans="1:54" ht="13.5" customHeight="1">
      <c r="A95" s="1699" t="s">
        <v>87</v>
      </c>
      <c r="B95" s="1655"/>
      <c r="C95" s="207"/>
      <c r="D95" s="1758"/>
      <c r="E95" s="1655"/>
      <c r="F95" s="202"/>
      <c r="G95" s="203"/>
      <c r="H95" s="202"/>
      <c r="I95" s="199"/>
      <c r="J95" s="204"/>
      <c r="K95" s="1675" t="s">
        <v>86</v>
      </c>
      <c r="L95" s="1655"/>
      <c r="M95" s="1655"/>
      <c r="N95" s="222"/>
      <c r="O95" s="31"/>
      <c r="P95" s="31"/>
      <c r="Q95" s="31"/>
      <c r="R95" s="43"/>
      <c r="S95" s="43"/>
      <c r="T95" s="43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</row>
    <row r="96" spans="1:54" ht="13.5" customHeight="1">
      <c r="A96" s="209"/>
      <c r="B96" s="210"/>
      <c r="C96" s="207"/>
      <c r="D96" s="200"/>
      <c r="E96" s="199"/>
      <c r="F96" s="202"/>
      <c r="G96" s="203"/>
      <c r="H96" s="202"/>
      <c r="I96" s="199"/>
      <c r="J96" s="199"/>
      <c r="K96" s="1676" t="s">
        <v>88</v>
      </c>
      <c r="L96" s="1655"/>
      <c r="M96" s="1655"/>
      <c r="N96" s="222"/>
      <c r="O96" s="31"/>
      <c r="P96" s="31"/>
      <c r="Q96" s="31"/>
      <c r="R96" s="43"/>
      <c r="S96" s="43"/>
      <c r="T96" s="43"/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</row>
    <row r="97" spans="1:54" ht="13.5" customHeight="1">
      <c r="A97" s="206"/>
      <c r="B97" s="212"/>
      <c r="C97" s="207"/>
      <c r="D97" s="208"/>
      <c r="E97" s="199"/>
      <c r="F97" s="202"/>
      <c r="G97" s="203"/>
      <c r="H97" s="202"/>
      <c r="I97" s="211"/>
      <c r="J97" s="211"/>
      <c r="K97" s="1676" t="s">
        <v>89</v>
      </c>
      <c r="L97" s="1655"/>
      <c r="M97" s="1655"/>
      <c r="N97" s="222"/>
      <c r="O97" s="31"/>
      <c r="P97" s="31"/>
      <c r="Q97" s="31"/>
      <c r="R97" s="43"/>
      <c r="S97" s="43"/>
      <c r="T97" s="43"/>
      <c r="U97" s="321"/>
      <c r="V97" s="321"/>
      <c r="W97" s="321"/>
      <c r="X97" s="321"/>
      <c r="Y97" s="321"/>
      <c r="Z97" s="321"/>
      <c r="AA97" s="321"/>
      <c r="AB97" s="321"/>
      <c r="AC97" s="321"/>
      <c r="AD97" s="321"/>
      <c r="AE97" s="321"/>
      <c r="AF97" s="321"/>
      <c r="AG97" s="321"/>
      <c r="AH97" s="321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</row>
    <row r="98" spans="1:54" ht="13.5" customHeight="1">
      <c r="A98" s="206"/>
      <c r="B98" s="212"/>
      <c r="C98" s="207"/>
      <c r="D98" s="208"/>
      <c r="E98" s="199"/>
      <c r="F98" s="202"/>
      <c r="G98" s="203"/>
      <c r="H98" s="202"/>
      <c r="I98" s="211"/>
      <c r="J98" s="211"/>
      <c r="K98" s="213"/>
      <c r="L98" s="213"/>
      <c r="M98" s="208"/>
      <c r="N98" s="222"/>
      <c r="O98" s="31"/>
      <c r="P98" s="31"/>
      <c r="Q98" s="31"/>
      <c r="R98" s="43"/>
      <c r="S98" s="43"/>
      <c r="T98" s="43"/>
      <c r="U98" s="321"/>
      <c r="V98" s="321"/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</row>
    <row r="99" spans="1:54" ht="13.5" customHeight="1">
      <c r="A99" s="215"/>
      <c r="B99" s="212"/>
      <c r="C99" s="207"/>
      <c r="D99" s="1759"/>
      <c r="E99" s="1655"/>
      <c r="F99" s="202"/>
      <c r="G99" s="203"/>
      <c r="H99" s="202"/>
      <c r="I99" s="214"/>
      <c r="J99" s="214"/>
      <c r="K99" s="214"/>
      <c r="L99" s="217"/>
      <c r="M99" s="208"/>
      <c r="N99" s="222"/>
      <c r="O99" s="31"/>
      <c r="P99" s="31"/>
      <c r="Q99" s="31"/>
      <c r="R99" s="43"/>
      <c r="S99" s="43"/>
      <c r="T99" s="43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</row>
    <row r="100" spans="1:54" ht="13.5" customHeight="1">
      <c r="A100" s="1698" t="s">
        <v>101</v>
      </c>
      <c r="B100" s="1655"/>
      <c r="C100" s="218"/>
      <c r="D100" s="1760"/>
      <c r="E100" s="1655"/>
      <c r="F100" s="202"/>
      <c r="G100" s="218"/>
      <c r="H100" s="218"/>
      <c r="I100" s="205"/>
      <c r="J100" s="205"/>
      <c r="K100" s="1677" t="s">
        <v>91</v>
      </c>
      <c r="L100" s="1655"/>
      <c r="M100" s="1655"/>
      <c r="N100" s="222"/>
      <c r="O100" s="31"/>
      <c r="P100" s="31"/>
      <c r="Q100" s="31"/>
      <c r="R100" s="43"/>
      <c r="S100" s="43"/>
      <c r="T100" s="43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  <c r="AF100" s="321"/>
      <c r="AG100" s="321"/>
      <c r="AH100" s="321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</row>
    <row r="101" spans="1:54" ht="13.5" customHeight="1">
      <c r="A101" s="1699" t="s">
        <v>102</v>
      </c>
      <c r="B101" s="1655"/>
      <c r="C101" s="62"/>
      <c r="D101" s="54"/>
      <c r="E101" s="55"/>
      <c r="F101" s="55"/>
      <c r="G101" s="157"/>
      <c r="H101" s="159"/>
      <c r="I101" s="219"/>
      <c r="J101" s="219"/>
      <c r="K101" s="1682" t="s">
        <v>93</v>
      </c>
      <c r="L101" s="1655"/>
      <c r="M101" s="1655"/>
      <c r="N101" s="222"/>
      <c r="O101" s="31"/>
      <c r="P101" s="31"/>
      <c r="Q101" s="31"/>
      <c r="R101" s="43"/>
      <c r="S101" s="43"/>
      <c r="T101" s="43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  <c r="AF101" s="321"/>
      <c r="AG101" s="321"/>
      <c r="AH101" s="321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</row>
    <row r="102" spans="1:54" ht="13.5" customHeight="1">
      <c r="A102" s="62"/>
      <c r="B102" s="62"/>
      <c r="C102" s="62"/>
      <c r="D102" s="62"/>
      <c r="E102" s="54"/>
      <c r="F102" s="55"/>
      <c r="G102" s="55"/>
      <c r="H102" s="157"/>
      <c r="I102" s="159"/>
      <c r="J102" s="219"/>
      <c r="K102" s="219"/>
      <c r="L102" s="221"/>
      <c r="M102" s="221"/>
      <c r="N102" s="222"/>
      <c r="O102" s="31"/>
      <c r="P102" s="31"/>
      <c r="Q102" s="31"/>
      <c r="R102" s="43"/>
      <c r="S102" s="43"/>
      <c r="T102" s="43"/>
      <c r="U102" s="321"/>
      <c r="V102" s="321"/>
      <c r="W102" s="321"/>
      <c r="X102" s="321"/>
      <c r="Y102" s="321"/>
      <c r="Z102" s="321"/>
      <c r="AA102" s="321"/>
      <c r="AB102" s="321"/>
      <c r="AC102" s="321"/>
      <c r="AD102" s="321"/>
      <c r="AE102" s="321"/>
      <c r="AF102" s="321"/>
      <c r="AG102" s="321"/>
      <c r="AH102" s="321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</row>
    <row r="103" spans="1:54" ht="13.5" customHeight="1">
      <c r="A103" s="1614">
        <v>5</v>
      </c>
      <c r="B103" s="62"/>
      <c r="C103" s="62"/>
      <c r="D103" s="62"/>
      <c r="E103" s="54"/>
      <c r="F103" s="55"/>
      <c r="G103" s="55"/>
      <c r="H103" s="157"/>
      <c r="I103" s="159"/>
      <c r="J103" s="219"/>
      <c r="K103" s="219"/>
      <c r="L103" s="221"/>
      <c r="M103" s="221"/>
      <c r="N103" s="222"/>
      <c r="O103" s="31"/>
      <c r="P103" s="31"/>
      <c r="Q103" s="31"/>
      <c r="R103" s="43"/>
      <c r="S103" s="43"/>
      <c r="T103" s="43"/>
      <c r="U103" s="321"/>
      <c r="V103" s="321"/>
      <c r="W103" s="321"/>
      <c r="X103" s="321"/>
      <c r="Y103" s="321"/>
      <c r="Z103" s="321"/>
      <c r="AA103" s="321"/>
      <c r="AB103" s="321"/>
      <c r="AC103" s="321"/>
      <c r="AD103" s="321"/>
      <c r="AE103" s="321"/>
      <c r="AF103" s="321"/>
      <c r="AG103" s="321"/>
      <c r="AH103" s="321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</row>
    <row r="104" spans="1:54" ht="13.5" customHeight="1">
      <c r="A104" s="223"/>
      <c r="B104" s="1670" t="s">
        <v>45</v>
      </c>
      <c r="C104" s="1655"/>
      <c r="D104" s="1655"/>
      <c r="E104" s="1655"/>
      <c r="F104" s="1655"/>
      <c r="G104" s="1655"/>
      <c r="H104" s="1655"/>
      <c r="I104" s="1655"/>
      <c r="J104" s="1655"/>
      <c r="K104" s="1655"/>
      <c r="L104" s="1655"/>
      <c r="M104" s="1655"/>
      <c r="N104" s="1655"/>
      <c r="O104" s="31"/>
      <c r="P104" s="31"/>
      <c r="Q104" s="31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</row>
    <row r="105" spans="1:54" ht="13.5" customHeight="1">
      <c r="A105" s="223"/>
      <c r="B105" s="1670" t="s">
        <v>46</v>
      </c>
      <c r="C105" s="1655"/>
      <c r="D105" s="1655"/>
      <c r="E105" s="1655"/>
      <c r="F105" s="1655"/>
      <c r="G105" s="1655"/>
      <c r="H105" s="1655"/>
      <c r="I105" s="1655"/>
      <c r="J105" s="1655"/>
      <c r="K105" s="1655"/>
      <c r="L105" s="1655"/>
      <c r="M105" s="1655"/>
      <c r="N105" s="1655"/>
      <c r="O105" s="31"/>
      <c r="P105" s="31"/>
      <c r="Q105" s="31"/>
      <c r="R105" s="43"/>
      <c r="S105" s="43"/>
      <c r="T105" s="43"/>
      <c r="U105" s="43"/>
      <c r="V105" s="43"/>
      <c r="W105" s="43"/>
      <c r="X105" s="43"/>
      <c r="Y105" s="43">
        <f>8800000+1350000</f>
        <v>10150000</v>
      </c>
      <c r="Z105" s="43"/>
      <c r="AA105" s="43"/>
      <c r="AB105" s="43">
        <f>3600000+1350000</f>
        <v>4950000</v>
      </c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</row>
    <row r="106" spans="1:54" ht="13.5" customHeight="1">
      <c r="A106" s="223"/>
      <c r="B106" s="1670" t="s">
        <v>47</v>
      </c>
      <c r="C106" s="1655"/>
      <c r="D106" s="1655"/>
      <c r="E106" s="1655"/>
      <c r="F106" s="1655"/>
      <c r="G106" s="1655"/>
      <c r="H106" s="1655"/>
      <c r="I106" s="1655"/>
      <c r="J106" s="1655"/>
      <c r="K106" s="1655"/>
      <c r="L106" s="1655"/>
      <c r="M106" s="1655"/>
      <c r="N106" s="1655"/>
      <c r="O106" s="31"/>
      <c r="P106" s="31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</row>
    <row r="107" spans="1:54" ht="13.5" customHeight="1">
      <c r="A107" s="324"/>
      <c r="B107" s="225"/>
      <c r="C107" s="207"/>
      <c r="D107" s="207"/>
      <c r="E107" s="226"/>
      <c r="F107" s="227"/>
      <c r="G107" s="228"/>
      <c r="H107" s="229"/>
      <c r="I107" s="228"/>
      <c r="J107" s="228"/>
      <c r="K107" s="228"/>
      <c r="L107" s="230"/>
      <c r="M107" s="230"/>
      <c r="N107" s="231"/>
      <c r="O107" s="31"/>
      <c r="P107" s="31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</row>
    <row r="108" spans="1:54" ht="13.5" customHeight="1">
      <c r="A108" s="1768" t="s">
        <v>56</v>
      </c>
      <c r="B108" s="1710" t="s">
        <v>57</v>
      </c>
      <c r="C108" s="1710" t="s">
        <v>58</v>
      </c>
      <c r="D108" s="1710" t="s">
        <v>59</v>
      </c>
      <c r="E108" s="1705" t="s">
        <v>60</v>
      </c>
      <c r="F108" s="1706" t="s">
        <v>61</v>
      </c>
      <c r="G108" s="1711" t="s">
        <v>62</v>
      </c>
      <c r="H108" s="1691"/>
      <c r="I108" s="1691"/>
      <c r="J108" s="1692"/>
      <c r="K108" s="1706" t="s">
        <v>63</v>
      </c>
      <c r="L108" s="1705" t="s">
        <v>64</v>
      </c>
      <c r="M108" s="1710" t="s">
        <v>65</v>
      </c>
      <c r="N108" s="1710" t="s">
        <v>66</v>
      </c>
      <c r="O108" s="31"/>
      <c r="P108" s="1771" t="s">
        <v>103</v>
      </c>
      <c r="Q108" s="1771" t="s">
        <v>28</v>
      </c>
      <c r="R108" s="1775"/>
      <c r="S108" s="1771" t="s">
        <v>104</v>
      </c>
      <c r="T108" s="232">
        <v>1</v>
      </c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>
        <v>1</v>
      </c>
      <c r="AK108" s="232"/>
      <c r="AL108" s="233"/>
      <c r="AM108" s="1737" t="s">
        <v>67</v>
      </c>
      <c r="AN108" s="1671"/>
      <c r="AO108" s="1671"/>
      <c r="AP108" s="1671"/>
      <c r="AQ108" s="1671"/>
      <c r="AR108" s="1671"/>
      <c r="AS108" s="1671"/>
      <c r="AT108" s="1671"/>
      <c r="AU108" s="1671"/>
      <c r="AV108" s="1671"/>
      <c r="AW108" s="1671"/>
      <c r="AX108" s="1671"/>
      <c r="AY108" s="43"/>
      <c r="AZ108" s="43"/>
      <c r="BA108" s="43"/>
      <c r="BB108" s="43"/>
    </row>
    <row r="109" spans="1:54" ht="13.5" customHeight="1">
      <c r="A109" s="1663"/>
      <c r="B109" s="1663"/>
      <c r="C109" s="1663"/>
      <c r="D109" s="1663"/>
      <c r="E109" s="1663"/>
      <c r="F109" s="1663"/>
      <c r="G109" s="1711" t="s">
        <v>68</v>
      </c>
      <c r="H109" s="1692"/>
      <c r="I109" s="1711" t="s">
        <v>69</v>
      </c>
      <c r="J109" s="1692"/>
      <c r="K109" s="1663"/>
      <c r="L109" s="1663"/>
      <c r="M109" s="1663"/>
      <c r="N109" s="1663"/>
      <c r="O109" s="31"/>
      <c r="P109" s="1663"/>
      <c r="Q109" s="1663"/>
      <c r="R109" s="1663"/>
      <c r="S109" s="1663"/>
      <c r="T109" s="234"/>
      <c r="U109" s="234" t="s">
        <v>105</v>
      </c>
      <c r="V109" s="234" t="s">
        <v>106</v>
      </c>
      <c r="W109" s="235" t="s">
        <v>16</v>
      </c>
      <c r="X109" s="235" t="s">
        <v>70</v>
      </c>
      <c r="Y109" s="236" t="s">
        <v>18</v>
      </c>
      <c r="Z109" s="236" t="s">
        <v>19</v>
      </c>
      <c r="AA109" s="236" t="s">
        <v>20</v>
      </c>
      <c r="AB109" s="236" t="s">
        <v>21</v>
      </c>
      <c r="AC109" s="236" t="s">
        <v>22</v>
      </c>
      <c r="AD109" s="235" t="s">
        <v>23</v>
      </c>
      <c r="AE109" s="235" t="s">
        <v>24</v>
      </c>
      <c r="AF109" s="235" t="s">
        <v>25</v>
      </c>
      <c r="AG109" s="235" t="s">
        <v>26</v>
      </c>
      <c r="AH109" s="235" t="s">
        <v>27</v>
      </c>
      <c r="AI109" s="237"/>
      <c r="AJ109" s="234"/>
      <c r="AK109" s="234"/>
      <c r="AL109" s="238"/>
      <c r="AM109" s="239" t="s">
        <v>16</v>
      </c>
      <c r="AN109" s="239" t="s">
        <v>70</v>
      </c>
      <c r="AO109" s="240" t="s">
        <v>18</v>
      </c>
      <c r="AP109" s="240" t="s">
        <v>19</v>
      </c>
      <c r="AQ109" s="240" t="s">
        <v>20</v>
      </c>
      <c r="AR109" s="240" t="s">
        <v>21</v>
      </c>
      <c r="AS109" s="240" t="s">
        <v>22</v>
      </c>
      <c r="AT109" s="239" t="s">
        <v>23</v>
      </c>
      <c r="AU109" s="239" t="s">
        <v>24</v>
      </c>
      <c r="AV109" s="239" t="s">
        <v>25</v>
      </c>
      <c r="AW109" s="239" t="s">
        <v>26</v>
      </c>
      <c r="AX109" s="239" t="s">
        <v>27</v>
      </c>
      <c r="AY109" s="43"/>
      <c r="AZ109" s="43"/>
      <c r="BA109" s="43"/>
      <c r="BB109" s="43"/>
    </row>
    <row r="110" spans="1:54" ht="13.5" customHeight="1">
      <c r="A110" s="1663"/>
      <c r="B110" s="1663"/>
      <c r="C110" s="1663"/>
      <c r="D110" s="1663"/>
      <c r="E110" s="1663"/>
      <c r="F110" s="1663"/>
      <c r="G110" s="71" t="s">
        <v>53</v>
      </c>
      <c r="H110" s="71" t="s">
        <v>71</v>
      </c>
      <c r="I110" s="71" t="s">
        <v>53</v>
      </c>
      <c r="J110" s="71" t="s">
        <v>71</v>
      </c>
      <c r="K110" s="1664"/>
      <c r="L110" s="1664"/>
      <c r="M110" s="1664"/>
      <c r="N110" s="1664"/>
      <c r="O110" s="31"/>
      <c r="P110" s="1664"/>
      <c r="Q110" s="1664"/>
      <c r="R110" s="1664"/>
      <c r="S110" s="1664"/>
      <c r="T110" s="241"/>
      <c r="U110" s="242"/>
      <c r="V110" s="24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5">
        <f>28+8</f>
        <v>36</v>
      </c>
      <c r="AJ110" s="241">
        <f t="shared" ref="AJ110:AJ112" si="90">+T110</f>
        <v>0</v>
      </c>
      <c r="AK110" s="242" t="str">
        <f>+B112</f>
        <v>Sub Kegiatan Pemantauan Harga dan Stok Barang Kebutuhan Pokok dan Barang Penting  Pada Pasar Rakyat yang Terintregasi dalam Sistem Informasi Perdagangan</v>
      </c>
      <c r="AL110" s="244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43"/>
      <c r="AZ110" s="43"/>
      <c r="BA110" s="43"/>
      <c r="BB110" s="43"/>
    </row>
    <row r="111" spans="1:54" ht="36.75" customHeight="1">
      <c r="A111" s="325">
        <v>1</v>
      </c>
      <c r="B111" s="179" t="s">
        <v>111</v>
      </c>
      <c r="C111" s="247" t="s">
        <v>73</v>
      </c>
      <c r="D111" s="248" t="s">
        <v>74</v>
      </c>
      <c r="E111" s="249">
        <v>1482000</v>
      </c>
      <c r="F111" s="326">
        <f t="shared" ref="F111:F116" si="91">AY111</f>
        <v>0</v>
      </c>
      <c r="G111" s="251">
        <f t="shared" ref="G111:G117" si="92">+Q111</f>
        <v>0</v>
      </c>
      <c r="H111" s="284">
        <f>+'Kertas Kerja Bantu'!G128</f>
        <v>0</v>
      </c>
      <c r="I111" s="251">
        <f t="shared" ref="I111:I117" si="93">+G111</f>
        <v>0</v>
      </c>
      <c r="J111" s="251">
        <f t="shared" ref="J111:J117" si="94">+F111/E111*100</f>
        <v>0</v>
      </c>
      <c r="K111" s="253">
        <f t="shared" ref="K111:K116" si="95">S111</f>
        <v>0</v>
      </c>
      <c r="L111" s="254">
        <f t="shared" ref="L111:L116" si="96">+E111-F111</f>
        <v>1482000</v>
      </c>
      <c r="M111" s="255" t="s">
        <v>108</v>
      </c>
      <c r="N111" s="256" t="s">
        <v>108</v>
      </c>
      <c r="O111" s="257"/>
      <c r="P111" s="258">
        <f t="shared" ref="P111:P116" si="97">+E111/$E$63*H111</f>
        <v>0</v>
      </c>
      <c r="Q111" s="258">
        <f t="shared" ref="Q111:Q117" si="98">+S111/E111*100</f>
        <v>0</v>
      </c>
      <c r="R111" s="259"/>
      <c r="S111" s="260">
        <f t="shared" ref="S111:S116" si="99">W111</f>
        <v>0</v>
      </c>
      <c r="T111" s="261"/>
      <c r="U111" s="331" t="s">
        <v>74</v>
      </c>
      <c r="V111" s="328">
        <v>1482000</v>
      </c>
      <c r="W111" s="264">
        <v>0</v>
      </c>
      <c r="X111" s="265">
        <v>1482000</v>
      </c>
      <c r="Y111" s="266"/>
      <c r="Z111" s="266"/>
      <c r="AA111" s="266"/>
      <c r="AB111" s="266"/>
      <c r="AC111" s="266"/>
      <c r="AD111" s="266"/>
      <c r="AE111" s="266"/>
      <c r="AF111" s="266"/>
      <c r="AG111" s="266"/>
      <c r="AH111" s="267"/>
      <c r="AI111" s="108">
        <f t="shared" ref="AI111:AI116" si="100">SUM(W111:AH111)</f>
        <v>1482000</v>
      </c>
      <c r="AJ111" s="261">
        <f t="shared" si="90"/>
        <v>0</v>
      </c>
      <c r="AK111" s="331" t="s">
        <v>74</v>
      </c>
      <c r="AL111" s="328">
        <v>1482000</v>
      </c>
      <c r="AM111" s="110"/>
      <c r="AN111" s="102"/>
      <c r="AO111" s="269"/>
      <c r="AP111" s="102"/>
      <c r="AQ111" s="102"/>
      <c r="AR111" s="105"/>
      <c r="AS111" s="111"/>
      <c r="AT111" s="111"/>
      <c r="AU111" s="105"/>
      <c r="AV111" s="271"/>
      <c r="AW111" s="272"/>
      <c r="AX111" s="102"/>
      <c r="AY111" s="273">
        <f t="shared" ref="AY111:AY116" si="101">SUM(AM111:AX111)</f>
        <v>0</v>
      </c>
      <c r="AZ111" s="43"/>
      <c r="BA111" s="43"/>
      <c r="BB111" s="43"/>
    </row>
    <row r="112" spans="1:54" ht="28.5" customHeight="1">
      <c r="A112" s="330"/>
      <c r="B112" s="1769" t="s">
        <v>120</v>
      </c>
      <c r="C112" s="247" t="s">
        <v>76</v>
      </c>
      <c r="D112" s="248" t="s">
        <v>77</v>
      </c>
      <c r="E112" s="249">
        <v>1705000</v>
      </c>
      <c r="F112" s="326">
        <f t="shared" si="91"/>
        <v>0</v>
      </c>
      <c r="G112" s="251">
        <f t="shared" si="92"/>
        <v>0</v>
      </c>
      <c r="H112" s="284">
        <f>+'Kertas Kerja Bantu'!G40</f>
        <v>0</v>
      </c>
      <c r="I112" s="251">
        <f t="shared" si="93"/>
        <v>0</v>
      </c>
      <c r="J112" s="251">
        <f t="shared" si="94"/>
        <v>0</v>
      </c>
      <c r="K112" s="253">
        <f t="shared" si="95"/>
        <v>0</v>
      </c>
      <c r="L112" s="254">
        <f t="shared" si="96"/>
        <v>1705000</v>
      </c>
      <c r="M112" s="255" t="s">
        <v>108</v>
      </c>
      <c r="N112" s="256" t="s">
        <v>108</v>
      </c>
      <c r="O112" s="257"/>
      <c r="P112" s="258">
        <f t="shared" si="97"/>
        <v>0</v>
      </c>
      <c r="Q112" s="258">
        <f t="shared" si="98"/>
        <v>0</v>
      </c>
      <c r="R112" s="259"/>
      <c r="S112" s="260">
        <f t="shared" si="99"/>
        <v>0</v>
      </c>
      <c r="T112" s="276"/>
      <c r="U112" s="334" t="s">
        <v>77</v>
      </c>
      <c r="V112" s="332">
        <v>1705000</v>
      </c>
      <c r="W112" s="279">
        <v>0</v>
      </c>
      <c r="X112" s="280">
        <v>700000</v>
      </c>
      <c r="Y112" s="266"/>
      <c r="Z112" s="266"/>
      <c r="AA112" s="266"/>
      <c r="AB112" s="266"/>
      <c r="AC112" s="280">
        <v>700000</v>
      </c>
      <c r="AD112" s="266"/>
      <c r="AE112" s="266"/>
      <c r="AF112" s="266"/>
      <c r="AG112" s="281"/>
      <c r="AH112" s="281"/>
      <c r="AI112" s="108">
        <f t="shared" si="100"/>
        <v>1400000</v>
      </c>
      <c r="AJ112" s="276">
        <f t="shared" si="90"/>
        <v>0</v>
      </c>
      <c r="AK112" s="334" t="s">
        <v>77</v>
      </c>
      <c r="AL112" s="332">
        <v>1705000</v>
      </c>
      <c r="AM112" s="110"/>
      <c r="AN112" s="102"/>
      <c r="AO112" s="102"/>
      <c r="AP112" s="102"/>
      <c r="AQ112" s="102"/>
      <c r="AR112" s="105"/>
      <c r="AS112" s="111"/>
      <c r="AT112" s="111"/>
      <c r="AU112" s="105"/>
      <c r="AV112" s="111"/>
      <c r="AW112" s="111"/>
      <c r="AX112" s="102"/>
      <c r="AY112" s="273">
        <f t="shared" si="101"/>
        <v>0</v>
      </c>
      <c r="AZ112" s="43"/>
      <c r="BA112" s="43"/>
      <c r="BB112" s="43"/>
    </row>
    <row r="113" spans="1:54" ht="33.75" customHeight="1">
      <c r="A113" s="333"/>
      <c r="B113" s="1664"/>
      <c r="C113" s="247" t="s">
        <v>78</v>
      </c>
      <c r="D113" s="248" t="s">
        <v>79</v>
      </c>
      <c r="E113" s="249">
        <v>100000</v>
      </c>
      <c r="F113" s="326">
        <f t="shared" si="91"/>
        <v>0</v>
      </c>
      <c r="G113" s="251">
        <f t="shared" si="92"/>
        <v>0</v>
      </c>
      <c r="H113" s="284"/>
      <c r="I113" s="251">
        <f t="shared" si="93"/>
        <v>0</v>
      </c>
      <c r="J113" s="251">
        <f t="shared" si="94"/>
        <v>0</v>
      </c>
      <c r="K113" s="253">
        <f t="shared" si="95"/>
        <v>0</v>
      </c>
      <c r="L113" s="254">
        <f t="shared" si="96"/>
        <v>100000</v>
      </c>
      <c r="M113" s="293" t="s">
        <v>108</v>
      </c>
      <c r="N113" s="256" t="s">
        <v>108</v>
      </c>
      <c r="O113" s="257"/>
      <c r="P113" s="258">
        <f t="shared" si="97"/>
        <v>0</v>
      </c>
      <c r="Q113" s="258">
        <f t="shared" si="98"/>
        <v>0</v>
      </c>
      <c r="R113" s="259"/>
      <c r="S113" s="260">
        <f t="shared" si="99"/>
        <v>0</v>
      </c>
      <c r="T113" s="283"/>
      <c r="U113" s="334" t="s">
        <v>79</v>
      </c>
      <c r="V113" s="335">
        <v>100000</v>
      </c>
      <c r="W113" s="279">
        <v>0</v>
      </c>
      <c r="X113" s="280">
        <v>100000</v>
      </c>
      <c r="Y113" s="266"/>
      <c r="Z113" s="266"/>
      <c r="AA113" s="266"/>
      <c r="AB113" s="266"/>
      <c r="AC113" s="266"/>
      <c r="AD113" s="266"/>
      <c r="AE113" s="266"/>
      <c r="AF113" s="266"/>
      <c r="AG113" s="266"/>
      <c r="AH113" s="280">
        <v>305000</v>
      </c>
      <c r="AI113" s="108">
        <f t="shared" si="100"/>
        <v>405000</v>
      </c>
      <c r="AJ113" s="283"/>
      <c r="AK113" s="334" t="s">
        <v>79</v>
      </c>
      <c r="AL113" s="335">
        <v>100000</v>
      </c>
      <c r="AM113" s="110"/>
      <c r="AN113" s="102"/>
      <c r="AO113" s="102"/>
      <c r="AP113" s="102"/>
      <c r="AQ113" s="102"/>
      <c r="AR113" s="105"/>
      <c r="AS113" s="111"/>
      <c r="AT113" s="111"/>
      <c r="AU113" s="105"/>
      <c r="AV113" s="111"/>
      <c r="AW113" s="111"/>
      <c r="AX113" s="102"/>
      <c r="AY113" s="273">
        <f t="shared" si="101"/>
        <v>0</v>
      </c>
      <c r="AZ113" s="43"/>
      <c r="BA113" s="43"/>
      <c r="BB113" s="43"/>
    </row>
    <row r="114" spans="1:54" ht="44.25" customHeight="1">
      <c r="A114" s="330"/>
      <c r="B114" s="90"/>
      <c r="C114" s="247" t="s">
        <v>80</v>
      </c>
      <c r="D114" s="248" t="s">
        <v>81</v>
      </c>
      <c r="E114" s="249">
        <v>2418000</v>
      </c>
      <c r="F114" s="326">
        <f t="shared" si="91"/>
        <v>0</v>
      </c>
      <c r="G114" s="251">
        <f t="shared" si="92"/>
        <v>0</v>
      </c>
      <c r="H114" s="284"/>
      <c r="I114" s="251">
        <f t="shared" si="93"/>
        <v>0</v>
      </c>
      <c r="J114" s="251">
        <f t="shared" si="94"/>
        <v>0</v>
      </c>
      <c r="K114" s="253">
        <f t="shared" si="95"/>
        <v>0</v>
      </c>
      <c r="L114" s="254">
        <f t="shared" si="96"/>
        <v>2418000</v>
      </c>
      <c r="M114" s="282" t="s">
        <v>108</v>
      </c>
      <c r="N114" s="256" t="s">
        <v>108</v>
      </c>
      <c r="O114" s="257"/>
      <c r="P114" s="258">
        <f t="shared" si="97"/>
        <v>0</v>
      </c>
      <c r="Q114" s="258">
        <f t="shared" si="98"/>
        <v>0</v>
      </c>
      <c r="R114" s="259"/>
      <c r="S114" s="260">
        <f t="shared" si="99"/>
        <v>0</v>
      </c>
      <c r="T114" s="283"/>
      <c r="U114" s="334" t="s">
        <v>81</v>
      </c>
      <c r="V114" s="332">
        <v>2418000</v>
      </c>
      <c r="W114" s="264">
        <v>0</v>
      </c>
      <c r="X114" s="265">
        <v>2418000</v>
      </c>
      <c r="Y114" s="266"/>
      <c r="Z114" s="281"/>
      <c r="AA114" s="281"/>
      <c r="AB114" s="281"/>
      <c r="AC114" s="281"/>
      <c r="AD114" s="281"/>
      <c r="AE114" s="266"/>
      <c r="AF114" s="266"/>
      <c r="AG114" s="266"/>
      <c r="AH114" s="281"/>
      <c r="AI114" s="108">
        <f t="shared" si="100"/>
        <v>2418000</v>
      </c>
      <c r="AJ114" s="283"/>
      <c r="AK114" s="334" t="s">
        <v>81</v>
      </c>
      <c r="AL114" s="332">
        <v>2418000</v>
      </c>
      <c r="AM114" s="110"/>
      <c r="AN114" s="102"/>
      <c r="AO114" s="102"/>
      <c r="AP114" s="102"/>
      <c r="AQ114" s="102"/>
      <c r="AR114" s="105"/>
      <c r="AS114" s="111"/>
      <c r="AT114" s="111"/>
      <c r="AU114" s="105"/>
      <c r="AV114" s="111"/>
      <c r="AW114" s="111"/>
      <c r="AX114" s="102"/>
      <c r="AY114" s="273">
        <f t="shared" si="101"/>
        <v>0</v>
      </c>
      <c r="AZ114" s="43"/>
      <c r="BA114" s="43"/>
      <c r="BB114" s="43"/>
    </row>
    <row r="115" spans="1:54" ht="31.5" customHeight="1">
      <c r="A115" s="330"/>
      <c r="B115" s="91"/>
      <c r="C115" s="247" t="s">
        <v>82</v>
      </c>
      <c r="D115" s="248" t="s">
        <v>83</v>
      </c>
      <c r="E115" s="249">
        <v>10140000</v>
      </c>
      <c r="F115" s="326">
        <f t="shared" si="91"/>
        <v>0</v>
      </c>
      <c r="G115" s="251">
        <f t="shared" si="92"/>
        <v>0</v>
      </c>
      <c r="H115" s="284">
        <f>+'Kertas Kerja Bantu'!F42</f>
        <v>0</v>
      </c>
      <c r="I115" s="251">
        <f t="shared" si="93"/>
        <v>0</v>
      </c>
      <c r="J115" s="251">
        <f t="shared" si="94"/>
        <v>0</v>
      </c>
      <c r="K115" s="253">
        <f t="shared" si="95"/>
        <v>0</v>
      </c>
      <c r="L115" s="254">
        <f t="shared" si="96"/>
        <v>10140000</v>
      </c>
      <c r="M115" s="293" t="s">
        <v>108</v>
      </c>
      <c r="N115" s="256" t="s">
        <v>108</v>
      </c>
      <c r="O115" s="257"/>
      <c r="P115" s="258">
        <f t="shared" si="97"/>
        <v>0</v>
      </c>
      <c r="Q115" s="258">
        <f t="shared" si="98"/>
        <v>0</v>
      </c>
      <c r="R115" s="294"/>
      <c r="S115" s="260">
        <f t="shared" si="99"/>
        <v>0</v>
      </c>
      <c r="T115" s="294"/>
      <c r="U115" s="334" t="s">
        <v>83</v>
      </c>
      <c r="V115" s="332">
        <v>10140000</v>
      </c>
      <c r="W115" s="279">
        <v>0</v>
      </c>
      <c r="X115" s="280">
        <v>1690000</v>
      </c>
      <c r="Y115" s="280">
        <v>845000</v>
      </c>
      <c r="Z115" s="280">
        <v>845000</v>
      </c>
      <c r="AA115" s="280">
        <v>845000</v>
      </c>
      <c r="AB115" s="280">
        <v>845000</v>
      </c>
      <c r="AC115" s="280">
        <v>845000</v>
      </c>
      <c r="AD115" s="280">
        <v>845000</v>
      </c>
      <c r="AE115" s="280">
        <v>845000</v>
      </c>
      <c r="AF115" s="280">
        <v>845000</v>
      </c>
      <c r="AG115" s="280">
        <v>845000</v>
      </c>
      <c r="AH115" s="280">
        <v>845000</v>
      </c>
      <c r="AI115" s="108">
        <f t="shared" si="100"/>
        <v>10140000</v>
      </c>
      <c r="AJ115" s="294"/>
      <c r="AK115" s="334" t="s">
        <v>83</v>
      </c>
      <c r="AL115" s="332">
        <v>10140000</v>
      </c>
      <c r="AM115" s="296"/>
      <c r="AN115" s="295"/>
      <c r="AO115" s="295"/>
      <c r="AP115" s="295"/>
      <c r="AQ115" s="295"/>
      <c r="AR115" s="336"/>
      <c r="AS115" s="337"/>
      <c r="AT115" s="337"/>
      <c r="AU115" s="336"/>
      <c r="AV115" s="337"/>
      <c r="AW115" s="337"/>
      <c r="AX115" s="295"/>
      <c r="AY115" s="273">
        <f t="shared" si="101"/>
        <v>0</v>
      </c>
      <c r="AZ115" s="43"/>
      <c r="BA115" s="43"/>
      <c r="BB115" s="43"/>
    </row>
    <row r="116" spans="1:54" ht="31.5" customHeight="1">
      <c r="A116" s="330"/>
      <c r="B116" s="91"/>
      <c r="C116" s="247" t="s">
        <v>121</v>
      </c>
      <c r="D116" s="248" t="s">
        <v>122</v>
      </c>
      <c r="E116" s="249">
        <v>48000000</v>
      </c>
      <c r="F116" s="326">
        <f t="shared" si="91"/>
        <v>0</v>
      </c>
      <c r="G116" s="251">
        <f t="shared" si="92"/>
        <v>0</v>
      </c>
      <c r="H116" s="284">
        <f>+'Kertas Kerja Bantu'!F43</f>
        <v>0</v>
      </c>
      <c r="I116" s="251">
        <f t="shared" si="93"/>
        <v>0</v>
      </c>
      <c r="J116" s="251">
        <f t="shared" si="94"/>
        <v>0</v>
      </c>
      <c r="K116" s="253">
        <f t="shared" si="95"/>
        <v>0</v>
      </c>
      <c r="L116" s="254">
        <f t="shared" si="96"/>
        <v>48000000</v>
      </c>
      <c r="M116" s="293" t="s">
        <v>108</v>
      </c>
      <c r="N116" s="256" t="s">
        <v>108</v>
      </c>
      <c r="O116" s="257"/>
      <c r="P116" s="258">
        <f t="shared" si="97"/>
        <v>0</v>
      </c>
      <c r="Q116" s="258">
        <f t="shared" si="98"/>
        <v>0</v>
      </c>
      <c r="R116" s="294"/>
      <c r="S116" s="260">
        <f t="shared" si="99"/>
        <v>0</v>
      </c>
      <c r="T116" s="294"/>
      <c r="U116" s="334" t="s">
        <v>122</v>
      </c>
      <c r="V116" s="332">
        <v>48000000</v>
      </c>
      <c r="W116" s="279">
        <v>0</v>
      </c>
      <c r="X116" s="280">
        <v>8000000</v>
      </c>
      <c r="Y116" s="280">
        <v>4000000</v>
      </c>
      <c r="Z116" s="280">
        <v>4000000</v>
      </c>
      <c r="AA116" s="280">
        <v>4000000</v>
      </c>
      <c r="AB116" s="280">
        <v>4000000</v>
      </c>
      <c r="AC116" s="280">
        <v>4000000</v>
      </c>
      <c r="AD116" s="280">
        <v>4000000</v>
      </c>
      <c r="AE116" s="280">
        <v>4000000</v>
      </c>
      <c r="AF116" s="280">
        <v>4000000</v>
      </c>
      <c r="AG116" s="280">
        <v>4000000</v>
      </c>
      <c r="AH116" s="280">
        <v>4000000</v>
      </c>
      <c r="AI116" s="108">
        <f t="shared" si="100"/>
        <v>48000000</v>
      </c>
      <c r="AJ116" s="294"/>
      <c r="AK116" s="334" t="s">
        <v>122</v>
      </c>
      <c r="AL116" s="332">
        <v>48000000</v>
      </c>
      <c r="AM116" s="296"/>
      <c r="AN116" s="295"/>
      <c r="AO116" s="295"/>
      <c r="AP116" s="295"/>
      <c r="AQ116" s="295"/>
      <c r="AR116" s="336"/>
      <c r="AS116" s="337"/>
      <c r="AT116" s="337"/>
      <c r="AU116" s="336"/>
      <c r="AV116" s="337"/>
      <c r="AW116" s="337"/>
      <c r="AX116" s="295"/>
      <c r="AY116" s="273">
        <f t="shared" si="101"/>
        <v>0</v>
      </c>
      <c r="AZ116" s="43"/>
      <c r="BA116" s="43"/>
      <c r="BB116" s="43"/>
    </row>
    <row r="117" spans="1:54" ht="21.75" customHeight="1">
      <c r="A117" s="300"/>
      <c r="B117" s="256"/>
      <c r="C117" s="301" t="s">
        <v>84</v>
      </c>
      <c r="D117" s="247"/>
      <c r="E117" s="302">
        <f t="shared" ref="E117:F117" si="102">SUM(E111:E116)</f>
        <v>63845000</v>
      </c>
      <c r="F117" s="303">
        <f t="shared" si="102"/>
        <v>0</v>
      </c>
      <c r="G117" s="304">
        <f t="shared" si="92"/>
        <v>0</v>
      </c>
      <c r="H117" s="304">
        <f>+P117</f>
        <v>0</v>
      </c>
      <c r="I117" s="305">
        <f t="shared" si="93"/>
        <v>0</v>
      </c>
      <c r="J117" s="305">
        <f t="shared" si="94"/>
        <v>0</v>
      </c>
      <c r="K117" s="303">
        <f t="shared" ref="K117:L117" si="103">SUM(K111:K116)</f>
        <v>0</v>
      </c>
      <c r="L117" s="306">
        <f t="shared" si="103"/>
        <v>63845000</v>
      </c>
      <c r="M117" s="306"/>
      <c r="N117" s="307"/>
      <c r="O117" s="257"/>
      <c r="P117" s="258">
        <f>SUM(P111:P116)</f>
        <v>0</v>
      </c>
      <c r="Q117" s="258">
        <f t="shared" si="98"/>
        <v>0</v>
      </c>
      <c r="R117" s="259"/>
      <c r="S117" s="260">
        <f>SUM(S111:S116)</f>
        <v>0</v>
      </c>
      <c r="T117" s="260"/>
      <c r="U117" s="260"/>
      <c r="V117" s="260">
        <f t="shared" ref="V117:AI117" si="104">SUM(V111:V116)</f>
        <v>63845000</v>
      </c>
      <c r="W117" s="260">
        <f t="shared" si="104"/>
        <v>0</v>
      </c>
      <c r="X117" s="260">
        <f t="shared" si="104"/>
        <v>14390000</v>
      </c>
      <c r="Y117" s="260">
        <f t="shared" si="104"/>
        <v>4845000</v>
      </c>
      <c r="Z117" s="260">
        <f t="shared" si="104"/>
        <v>4845000</v>
      </c>
      <c r="AA117" s="260">
        <f t="shared" si="104"/>
        <v>4845000</v>
      </c>
      <c r="AB117" s="260">
        <f t="shared" si="104"/>
        <v>4845000</v>
      </c>
      <c r="AC117" s="260">
        <f t="shared" si="104"/>
        <v>5545000</v>
      </c>
      <c r="AD117" s="260">
        <f t="shared" si="104"/>
        <v>4845000</v>
      </c>
      <c r="AE117" s="260">
        <f t="shared" si="104"/>
        <v>4845000</v>
      </c>
      <c r="AF117" s="260">
        <f t="shared" si="104"/>
        <v>4845000</v>
      </c>
      <c r="AG117" s="260">
        <f t="shared" si="104"/>
        <v>4845000</v>
      </c>
      <c r="AH117" s="260">
        <f t="shared" si="104"/>
        <v>5150000</v>
      </c>
      <c r="AI117" s="351">
        <f t="shared" si="104"/>
        <v>63845000</v>
      </c>
      <c r="AJ117" s="259"/>
      <c r="AK117" s="259"/>
      <c r="AL117" s="309">
        <f>SUM(AL111:AL116)</f>
        <v>63845000</v>
      </c>
      <c r="AM117" s="310">
        <f t="shared" ref="AM117:AN117" si="105">SUM(AM111:AM112)</f>
        <v>0</v>
      </c>
      <c r="AN117" s="310">
        <f t="shared" si="105"/>
        <v>0</v>
      </c>
      <c r="AO117" s="311"/>
      <c r="AP117" s="311"/>
      <c r="AQ117" s="311">
        <f t="shared" ref="AQ117:AY117" si="106">SUM(AQ111:AQ116)</f>
        <v>0</v>
      </c>
      <c r="AR117" s="311">
        <f t="shared" si="106"/>
        <v>0</v>
      </c>
      <c r="AS117" s="311">
        <f t="shared" si="106"/>
        <v>0</v>
      </c>
      <c r="AT117" s="311">
        <f t="shared" si="106"/>
        <v>0</v>
      </c>
      <c r="AU117" s="311">
        <f t="shared" si="106"/>
        <v>0</v>
      </c>
      <c r="AV117" s="311">
        <f t="shared" si="106"/>
        <v>0</v>
      </c>
      <c r="AW117" s="311">
        <f t="shared" si="106"/>
        <v>0</v>
      </c>
      <c r="AX117" s="311">
        <f t="shared" si="106"/>
        <v>0</v>
      </c>
      <c r="AY117" s="273">
        <f t="shared" si="106"/>
        <v>0</v>
      </c>
      <c r="AZ117" s="43"/>
      <c r="BA117" s="43"/>
      <c r="BB117" s="43"/>
    </row>
    <row r="118" spans="1:54" ht="13.5" customHeight="1">
      <c r="A118" s="62"/>
      <c r="B118" s="62"/>
      <c r="C118" s="62"/>
      <c r="D118" s="62"/>
      <c r="E118" s="54"/>
      <c r="F118" s="55"/>
      <c r="G118" s="55"/>
      <c r="H118" s="157"/>
      <c r="I118" s="159"/>
      <c r="J118" s="219"/>
      <c r="K118" s="219"/>
      <c r="L118" s="221"/>
      <c r="M118" s="221"/>
      <c r="N118" s="222"/>
      <c r="O118" s="31"/>
      <c r="P118" s="31"/>
      <c r="Q118" s="31"/>
      <c r="R118" s="43"/>
      <c r="S118" s="43"/>
      <c r="T118" s="43"/>
      <c r="U118" s="321"/>
      <c r="V118" s="321"/>
      <c r="W118" s="321"/>
      <c r="X118" s="321"/>
      <c r="Y118" s="321"/>
      <c r="Z118" s="321"/>
      <c r="AA118" s="321"/>
      <c r="AB118" s="321"/>
      <c r="AC118" s="321"/>
      <c r="AD118" s="321"/>
      <c r="AE118" s="321"/>
      <c r="AF118" s="321"/>
      <c r="AG118" s="321"/>
      <c r="AH118" s="321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</row>
    <row r="119" spans="1:54" ht="13.5" customHeight="1">
      <c r="A119" s="62"/>
      <c r="B119" s="62"/>
      <c r="C119" s="62"/>
      <c r="D119" s="62"/>
      <c r="E119" s="54"/>
      <c r="F119" s="55"/>
      <c r="G119" s="55"/>
      <c r="H119" s="157"/>
      <c r="I119" s="159"/>
      <c r="J119" s="219"/>
      <c r="K119" s="219"/>
      <c r="L119" s="221"/>
      <c r="M119" s="221"/>
      <c r="N119" s="222"/>
      <c r="O119" s="31"/>
      <c r="P119" s="31"/>
      <c r="Q119" s="31"/>
      <c r="R119" s="43"/>
      <c r="S119" s="43"/>
      <c r="T119" s="43"/>
      <c r="U119" s="321"/>
      <c r="V119" s="321"/>
      <c r="W119" s="321"/>
      <c r="X119" s="321"/>
      <c r="Y119" s="321"/>
      <c r="Z119" s="321"/>
      <c r="AA119" s="321"/>
      <c r="AB119" s="321"/>
      <c r="AC119" s="321"/>
      <c r="AD119" s="321"/>
      <c r="AE119" s="321"/>
      <c r="AF119" s="321"/>
      <c r="AG119" s="321"/>
      <c r="AH119" s="321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</row>
    <row r="120" spans="1:54" ht="13.5" customHeight="1">
      <c r="A120" s="200"/>
      <c r="B120" s="200"/>
      <c r="C120" s="200"/>
      <c r="D120" s="201"/>
      <c r="E120" s="199"/>
      <c r="F120" s="202"/>
      <c r="G120" s="203"/>
      <c r="H120" s="202"/>
      <c r="I120" s="199"/>
      <c r="J120" s="204"/>
      <c r="K120" s="1675" t="s">
        <v>85</v>
      </c>
      <c r="L120" s="1655"/>
      <c r="M120" s="1655"/>
      <c r="N120" s="222"/>
      <c r="O120" s="31"/>
      <c r="P120" s="31"/>
      <c r="Q120" s="31"/>
      <c r="R120" s="43"/>
      <c r="S120" s="43"/>
      <c r="T120" s="43"/>
      <c r="U120" s="321"/>
      <c r="V120" s="321"/>
      <c r="W120" s="321"/>
      <c r="X120" s="321"/>
      <c r="Y120" s="321"/>
      <c r="Z120" s="321"/>
      <c r="AA120" s="321"/>
      <c r="AB120" s="321"/>
      <c r="AC120" s="321"/>
      <c r="AD120" s="321"/>
      <c r="AE120" s="321"/>
      <c r="AF120" s="321"/>
      <c r="AG120" s="321"/>
      <c r="AH120" s="321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</row>
    <row r="121" spans="1:54" ht="13.5" customHeight="1">
      <c r="A121" s="1699" t="s">
        <v>87</v>
      </c>
      <c r="B121" s="1655"/>
      <c r="C121" s="207"/>
      <c r="D121" s="1758"/>
      <c r="E121" s="1655"/>
      <c r="F121" s="202"/>
      <c r="G121" s="203"/>
      <c r="H121" s="202"/>
      <c r="I121" s="199"/>
      <c r="J121" s="204"/>
      <c r="K121" s="1675" t="s">
        <v>86</v>
      </c>
      <c r="L121" s="1655"/>
      <c r="M121" s="1655"/>
      <c r="N121" s="222"/>
      <c r="O121" s="31"/>
      <c r="P121" s="31"/>
      <c r="Q121" s="31"/>
      <c r="R121" s="43"/>
      <c r="S121" s="43"/>
      <c r="T121" s="43"/>
      <c r="U121" s="321"/>
      <c r="V121" s="321"/>
      <c r="W121" s="321"/>
      <c r="X121" s="321"/>
      <c r="Y121" s="321"/>
      <c r="Z121" s="321"/>
      <c r="AA121" s="321"/>
      <c r="AB121" s="321"/>
      <c r="AC121" s="321"/>
      <c r="AD121" s="321"/>
      <c r="AE121" s="321"/>
      <c r="AF121" s="321"/>
      <c r="AG121" s="321"/>
      <c r="AH121" s="321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</row>
    <row r="122" spans="1:54" ht="13.5" customHeight="1">
      <c r="A122" s="209"/>
      <c r="B122" s="210"/>
      <c r="C122" s="207"/>
      <c r="D122" s="200"/>
      <c r="E122" s="199"/>
      <c r="F122" s="202"/>
      <c r="G122" s="203"/>
      <c r="H122" s="202"/>
      <c r="I122" s="199"/>
      <c r="J122" s="199"/>
      <c r="K122" s="1676" t="s">
        <v>88</v>
      </c>
      <c r="L122" s="1655"/>
      <c r="M122" s="1655"/>
      <c r="N122" s="222"/>
      <c r="O122" s="31"/>
      <c r="P122" s="31"/>
      <c r="Q122" s="31"/>
      <c r="R122" s="43"/>
      <c r="S122" s="43"/>
      <c r="T122" s="43"/>
      <c r="U122" s="321"/>
      <c r="V122" s="321"/>
      <c r="W122" s="321"/>
      <c r="X122" s="321"/>
      <c r="Y122" s="321"/>
      <c r="Z122" s="321"/>
      <c r="AA122" s="321"/>
      <c r="AB122" s="321"/>
      <c r="AC122" s="321"/>
      <c r="AD122" s="321"/>
      <c r="AE122" s="321"/>
      <c r="AF122" s="321"/>
      <c r="AG122" s="321"/>
      <c r="AH122" s="321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</row>
    <row r="123" spans="1:54" ht="13.5" customHeight="1">
      <c r="A123" s="206"/>
      <c r="B123" s="212"/>
      <c r="C123" s="207"/>
      <c r="D123" s="208"/>
      <c r="E123" s="199"/>
      <c r="F123" s="202"/>
      <c r="G123" s="203"/>
      <c r="H123" s="202"/>
      <c r="I123" s="211"/>
      <c r="J123" s="211"/>
      <c r="K123" s="1676" t="s">
        <v>89</v>
      </c>
      <c r="L123" s="1655"/>
      <c r="M123" s="1655"/>
      <c r="N123" s="222"/>
      <c r="O123" s="31"/>
      <c r="P123" s="31"/>
      <c r="Q123" s="31"/>
      <c r="R123" s="43"/>
      <c r="S123" s="43"/>
      <c r="T123" s="43"/>
      <c r="U123" s="321"/>
      <c r="V123" s="321"/>
      <c r="W123" s="321"/>
      <c r="X123" s="321"/>
      <c r="Y123" s="321"/>
      <c r="Z123" s="321"/>
      <c r="AA123" s="321"/>
      <c r="AB123" s="321"/>
      <c r="AC123" s="321"/>
      <c r="AD123" s="321"/>
      <c r="AE123" s="321"/>
      <c r="AF123" s="321"/>
      <c r="AG123" s="321"/>
      <c r="AH123" s="321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</row>
    <row r="124" spans="1:54" ht="13.5" customHeight="1">
      <c r="A124" s="206"/>
      <c r="B124" s="212"/>
      <c r="C124" s="207"/>
      <c r="D124" s="208"/>
      <c r="E124" s="199"/>
      <c r="F124" s="202"/>
      <c r="G124" s="203"/>
      <c r="H124" s="202"/>
      <c r="I124" s="211"/>
      <c r="J124" s="211"/>
      <c r="K124" s="213"/>
      <c r="L124" s="213"/>
      <c r="M124" s="208"/>
      <c r="N124" s="222"/>
      <c r="O124" s="31"/>
      <c r="P124" s="31"/>
      <c r="Q124" s="31"/>
      <c r="R124" s="43"/>
      <c r="S124" s="43"/>
      <c r="T124" s="43"/>
      <c r="U124" s="321"/>
      <c r="V124" s="321"/>
      <c r="W124" s="321"/>
      <c r="X124" s="321"/>
      <c r="Y124" s="321"/>
      <c r="Z124" s="321"/>
      <c r="AA124" s="321"/>
      <c r="AB124" s="321"/>
      <c r="AC124" s="321"/>
      <c r="AD124" s="321"/>
      <c r="AE124" s="321"/>
      <c r="AF124" s="321"/>
      <c r="AG124" s="321"/>
      <c r="AH124" s="321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</row>
    <row r="125" spans="1:54" ht="13.5" customHeight="1">
      <c r="A125" s="215"/>
      <c r="B125" s="212"/>
      <c r="C125" s="207"/>
      <c r="D125" s="1759"/>
      <c r="E125" s="1655"/>
      <c r="F125" s="202"/>
      <c r="G125" s="203"/>
      <c r="H125" s="202"/>
      <c r="I125" s="214"/>
      <c r="J125" s="214"/>
      <c r="K125" s="214"/>
      <c r="L125" s="217"/>
      <c r="M125" s="208"/>
      <c r="N125" s="222"/>
      <c r="O125" s="31"/>
      <c r="P125" s="31"/>
      <c r="Q125" s="31"/>
      <c r="R125" s="43"/>
      <c r="S125" s="43"/>
      <c r="T125" s="43"/>
      <c r="U125" s="321"/>
      <c r="V125" s="321"/>
      <c r="W125" s="321"/>
      <c r="X125" s="321"/>
      <c r="Y125" s="321"/>
      <c r="Z125" s="321"/>
      <c r="AA125" s="321"/>
      <c r="AB125" s="321"/>
      <c r="AC125" s="321"/>
      <c r="AD125" s="321"/>
      <c r="AE125" s="321"/>
      <c r="AF125" s="321"/>
      <c r="AG125" s="321"/>
      <c r="AH125" s="321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</row>
    <row r="126" spans="1:54" ht="13.5" customHeight="1">
      <c r="A126" s="1698" t="s">
        <v>101</v>
      </c>
      <c r="B126" s="1655"/>
      <c r="C126" s="218"/>
      <c r="D126" s="1760"/>
      <c r="E126" s="1655"/>
      <c r="F126" s="202"/>
      <c r="G126" s="218"/>
      <c r="H126" s="218"/>
      <c r="I126" s="205"/>
      <c r="J126" s="205"/>
      <c r="K126" s="1677" t="s">
        <v>91</v>
      </c>
      <c r="L126" s="1655"/>
      <c r="M126" s="1655"/>
      <c r="N126" s="222"/>
      <c r="O126" s="31"/>
      <c r="P126" s="31"/>
      <c r="Q126" s="31"/>
      <c r="R126" s="43"/>
      <c r="S126" s="43"/>
      <c r="T126" s="43"/>
      <c r="U126" s="321"/>
      <c r="V126" s="321"/>
      <c r="W126" s="321"/>
      <c r="X126" s="321"/>
      <c r="Y126" s="321"/>
      <c r="Z126" s="321"/>
      <c r="AA126" s="321"/>
      <c r="AB126" s="321"/>
      <c r="AC126" s="321"/>
      <c r="AD126" s="321"/>
      <c r="AE126" s="321"/>
      <c r="AF126" s="321"/>
      <c r="AG126" s="321"/>
      <c r="AH126" s="321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</row>
    <row r="127" spans="1:54" ht="13.5" customHeight="1">
      <c r="A127" s="1699" t="s">
        <v>102</v>
      </c>
      <c r="B127" s="1655"/>
      <c r="C127" s="62"/>
      <c r="D127" s="54"/>
      <c r="E127" s="55"/>
      <c r="F127" s="55"/>
      <c r="G127" s="157"/>
      <c r="H127" s="159"/>
      <c r="I127" s="219"/>
      <c r="J127" s="219"/>
      <c r="K127" s="1682" t="s">
        <v>93</v>
      </c>
      <c r="L127" s="1655"/>
      <c r="M127" s="1655"/>
      <c r="N127" s="222"/>
      <c r="O127" s="31"/>
      <c r="P127" s="31"/>
      <c r="Q127" s="31"/>
      <c r="R127" s="43"/>
      <c r="S127" s="43"/>
      <c r="T127" s="43"/>
      <c r="U127" s="321"/>
      <c r="V127" s="321"/>
      <c r="W127" s="321"/>
      <c r="X127" s="321"/>
      <c r="Y127" s="321"/>
      <c r="Z127" s="321"/>
      <c r="AA127" s="321"/>
      <c r="AB127" s="321"/>
      <c r="AC127" s="321"/>
      <c r="AD127" s="321"/>
      <c r="AE127" s="321"/>
      <c r="AF127" s="321"/>
      <c r="AG127" s="321"/>
      <c r="AH127" s="321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</row>
    <row r="128" spans="1:54" ht="13.5" customHeight="1">
      <c r="A128" s="62"/>
      <c r="B128" s="62"/>
      <c r="C128" s="62"/>
      <c r="D128" s="62"/>
      <c r="E128" s="54"/>
      <c r="F128" s="55"/>
      <c r="G128" s="55"/>
      <c r="H128" s="157"/>
      <c r="I128" s="159"/>
      <c r="J128" s="219"/>
      <c r="K128" s="219"/>
      <c r="L128" s="221"/>
      <c r="M128" s="221"/>
      <c r="N128" s="222"/>
      <c r="O128" s="31"/>
      <c r="P128" s="31"/>
      <c r="Q128" s="31"/>
      <c r="R128" s="43"/>
      <c r="S128" s="43"/>
      <c r="T128" s="43"/>
      <c r="U128" s="321"/>
      <c r="V128" s="321"/>
      <c r="W128" s="321"/>
      <c r="X128" s="321"/>
      <c r="Y128" s="321"/>
      <c r="Z128" s="321"/>
      <c r="AA128" s="321"/>
      <c r="AB128" s="321"/>
      <c r="AC128" s="321"/>
      <c r="AD128" s="321"/>
      <c r="AE128" s="321"/>
      <c r="AF128" s="321"/>
      <c r="AG128" s="321"/>
      <c r="AH128" s="321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</row>
    <row r="129" spans="1:54" ht="13.5" customHeight="1">
      <c r="A129" s="1614">
        <v>6</v>
      </c>
      <c r="B129" s="62"/>
      <c r="C129" s="62"/>
      <c r="D129" s="62"/>
      <c r="E129" s="54"/>
      <c r="F129" s="55"/>
      <c r="G129" s="55"/>
      <c r="H129" s="157"/>
      <c r="I129" s="159"/>
      <c r="J129" s="219"/>
      <c r="K129" s="219"/>
      <c r="L129" s="221"/>
      <c r="M129" s="221"/>
      <c r="N129" s="222"/>
      <c r="O129" s="31"/>
      <c r="P129" s="31"/>
      <c r="Q129" s="31"/>
      <c r="R129" s="43"/>
      <c r="S129" s="43"/>
      <c r="T129" s="43"/>
      <c r="U129" s="321"/>
      <c r="V129" s="321"/>
      <c r="W129" s="321"/>
      <c r="X129" s="321"/>
      <c r="Y129" s="321"/>
      <c r="Z129" s="321"/>
      <c r="AA129" s="321"/>
      <c r="AB129" s="321"/>
      <c r="AC129" s="321"/>
      <c r="AD129" s="321"/>
      <c r="AE129" s="321"/>
      <c r="AF129" s="321"/>
      <c r="AG129" s="321"/>
      <c r="AH129" s="321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</row>
    <row r="130" spans="1:54" ht="13.5" customHeight="1">
      <c r="A130" s="223"/>
      <c r="B130" s="1670" t="s">
        <v>45</v>
      </c>
      <c r="C130" s="1655"/>
      <c r="D130" s="1655"/>
      <c r="E130" s="1655"/>
      <c r="F130" s="1655"/>
      <c r="G130" s="1655"/>
      <c r="H130" s="1655"/>
      <c r="I130" s="1655"/>
      <c r="J130" s="1655"/>
      <c r="K130" s="1655"/>
      <c r="L130" s="1655"/>
      <c r="M130" s="1655"/>
      <c r="N130" s="1655"/>
      <c r="O130" s="31"/>
      <c r="P130" s="31"/>
      <c r="Q130" s="31"/>
      <c r="R130" s="43"/>
      <c r="S130" s="43"/>
      <c r="T130" s="43"/>
      <c r="U130" s="321"/>
      <c r="V130" s="321"/>
      <c r="W130" s="321"/>
      <c r="X130" s="321"/>
      <c r="Y130" s="321"/>
      <c r="Z130" s="321"/>
      <c r="AA130" s="321"/>
      <c r="AB130" s="321"/>
      <c r="AC130" s="321"/>
      <c r="AD130" s="321"/>
      <c r="AE130" s="321"/>
      <c r="AF130" s="321"/>
      <c r="AG130" s="321"/>
      <c r="AH130" s="321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</row>
    <row r="131" spans="1:54" ht="13.5" customHeight="1">
      <c r="A131" s="223"/>
      <c r="B131" s="1670" t="s">
        <v>46</v>
      </c>
      <c r="C131" s="1655"/>
      <c r="D131" s="1655"/>
      <c r="E131" s="1655"/>
      <c r="F131" s="1655"/>
      <c r="G131" s="1655"/>
      <c r="H131" s="1655"/>
      <c r="I131" s="1655"/>
      <c r="J131" s="1655"/>
      <c r="K131" s="1655"/>
      <c r="L131" s="1655"/>
      <c r="M131" s="1655"/>
      <c r="N131" s="1655"/>
      <c r="O131" s="31"/>
      <c r="P131" s="31"/>
      <c r="Q131" s="31"/>
      <c r="R131" s="43"/>
      <c r="S131" s="43"/>
      <c r="T131" s="43"/>
      <c r="U131" s="321"/>
      <c r="V131" s="321"/>
      <c r="W131" s="321"/>
      <c r="X131" s="321"/>
      <c r="Y131" s="321"/>
      <c r="Z131" s="321"/>
      <c r="AA131" s="321"/>
      <c r="AB131" s="321"/>
      <c r="AC131" s="321"/>
      <c r="AD131" s="321"/>
      <c r="AE131" s="321"/>
      <c r="AF131" s="321"/>
      <c r="AG131" s="321"/>
      <c r="AH131" s="321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</row>
    <row r="132" spans="1:54" ht="13.5" customHeight="1">
      <c r="A132" s="223"/>
      <c r="B132" s="1670" t="s">
        <v>47</v>
      </c>
      <c r="C132" s="1655"/>
      <c r="D132" s="1655"/>
      <c r="E132" s="1655"/>
      <c r="F132" s="1655"/>
      <c r="G132" s="1655"/>
      <c r="H132" s="1655"/>
      <c r="I132" s="1655"/>
      <c r="J132" s="1655"/>
      <c r="K132" s="1655"/>
      <c r="L132" s="1655"/>
      <c r="M132" s="1655"/>
      <c r="N132" s="1655"/>
      <c r="O132" s="31"/>
      <c r="P132" s="31"/>
      <c r="Q132" s="31"/>
      <c r="R132" s="43"/>
      <c r="S132" s="43"/>
      <c r="T132" s="43"/>
      <c r="U132" s="321"/>
      <c r="V132" s="321"/>
      <c r="W132" s="321"/>
      <c r="X132" s="321"/>
      <c r="Y132" s="321"/>
      <c r="Z132" s="321"/>
      <c r="AA132" s="321"/>
      <c r="AB132" s="321"/>
      <c r="AC132" s="321"/>
      <c r="AD132" s="321"/>
      <c r="AE132" s="321"/>
      <c r="AF132" s="321"/>
      <c r="AG132" s="321"/>
      <c r="AH132" s="321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</row>
    <row r="133" spans="1:54" ht="13.5" customHeight="1">
      <c r="A133" s="324"/>
      <c r="B133" s="225"/>
      <c r="C133" s="207"/>
      <c r="D133" s="207"/>
      <c r="E133" s="226"/>
      <c r="F133" s="227"/>
      <c r="G133" s="228"/>
      <c r="H133" s="229"/>
      <c r="I133" s="228"/>
      <c r="J133" s="228"/>
      <c r="K133" s="228"/>
      <c r="L133" s="230"/>
      <c r="M133" s="230"/>
      <c r="N133" s="231"/>
      <c r="O133" s="31"/>
      <c r="P133" s="31"/>
      <c r="Q133" s="31"/>
      <c r="R133" s="43"/>
      <c r="S133" s="43"/>
      <c r="T133" s="43"/>
      <c r="U133" s="321"/>
      <c r="V133" s="321"/>
      <c r="W133" s="321"/>
      <c r="X133" s="321"/>
      <c r="Y133" s="321"/>
      <c r="Z133" s="321"/>
      <c r="AA133" s="321"/>
      <c r="AB133" s="321"/>
      <c r="AC133" s="321"/>
      <c r="AD133" s="321"/>
      <c r="AE133" s="321"/>
      <c r="AF133" s="321"/>
      <c r="AG133" s="321"/>
      <c r="AH133" s="321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</row>
    <row r="134" spans="1:54" ht="13.5" customHeight="1">
      <c r="A134" s="1768" t="s">
        <v>56</v>
      </c>
      <c r="B134" s="1710" t="s">
        <v>57</v>
      </c>
      <c r="C134" s="1710" t="s">
        <v>58</v>
      </c>
      <c r="D134" s="1710" t="s">
        <v>59</v>
      </c>
      <c r="E134" s="1705" t="s">
        <v>60</v>
      </c>
      <c r="F134" s="1706" t="s">
        <v>61</v>
      </c>
      <c r="G134" s="1711" t="s">
        <v>62</v>
      </c>
      <c r="H134" s="1691"/>
      <c r="I134" s="1691"/>
      <c r="J134" s="1692"/>
      <c r="K134" s="1706" t="s">
        <v>63</v>
      </c>
      <c r="L134" s="1705" t="s">
        <v>64</v>
      </c>
      <c r="M134" s="1710" t="s">
        <v>65</v>
      </c>
      <c r="N134" s="1710" t="s">
        <v>66</v>
      </c>
      <c r="O134" s="31"/>
      <c r="P134" s="1771" t="s">
        <v>103</v>
      </c>
      <c r="Q134" s="1771" t="s">
        <v>28</v>
      </c>
      <c r="R134" s="1775"/>
      <c r="S134" s="1771" t="s">
        <v>104</v>
      </c>
      <c r="T134" s="232">
        <v>1</v>
      </c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>
        <v>1</v>
      </c>
      <c r="AK134" s="232"/>
      <c r="AL134" s="233"/>
      <c r="AM134" s="1737" t="s">
        <v>67</v>
      </c>
      <c r="AN134" s="1671"/>
      <c r="AO134" s="1671"/>
      <c r="AP134" s="1671"/>
      <c r="AQ134" s="1671"/>
      <c r="AR134" s="1671"/>
      <c r="AS134" s="1671"/>
      <c r="AT134" s="1671"/>
      <c r="AU134" s="1671"/>
      <c r="AV134" s="1671"/>
      <c r="AW134" s="1671"/>
      <c r="AX134" s="1671"/>
      <c r="AY134" s="43"/>
      <c r="AZ134" s="43"/>
      <c r="BA134" s="43"/>
      <c r="BB134" s="43"/>
    </row>
    <row r="135" spans="1:54" ht="13.5" customHeight="1">
      <c r="A135" s="1663"/>
      <c r="B135" s="1663"/>
      <c r="C135" s="1663"/>
      <c r="D135" s="1663"/>
      <c r="E135" s="1663"/>
      <c r="F135" s="1663"/>
      <c r="G135" s="1711" t="s">
        <v>68</v>
      </c>
      <c r="H135" s="1692"/>
      <c r="I135" s="1711" t="s">
        <v>69</v>
      </c>
      <c r="J135" s="1692"/>
      <c r="K135" s="1663"/>
      <c r="L135" s="1663"/>
      <c r="M135" s="1663"/>
      <c r="N135" s="1663"/>
      <c r="O135" s="31"/>
      <c r="P135" s="1663"/>
      <c r="Q135" s="1663"/>
      <c r="R135" s="1663"/>
      <c r="S135" s="1663"/>
      <c r="T135" s="234"/>
      <c r="U135" s="234" t="s">
        <v>105</v>
      </c>
      <c r="V135" s="234" t="s">
        <v>106</v>
      </c>
      <c r="W135" s="235" t="s">
        <v>16</v>
      </c>
      <c r="X135" s="235" t="s">
        <v>70</v>
      </c>
      <c r="Y135" s="236" t="s">
        <v>18</v>
      </c>
      <c r="Z135" s="236" t="s">
        <v>19</v>
      </c>
      <c r="AA135" s="236" t="s">
        <v>20</v>
      </c>
      <c r="AB135" s="236" t="s">
        <v>21</v>
      </c>
      <c r="AC135" s="236" t="s">
        <v>22</v>
      </c>
      <c r="AD135" s="235" t="s">
        <v>23</v>
      </c>
      <c r="AE135" s="235" t="s">
        <v>24</v>
      </c>
      <c r="AF135" s="235" t="s">
        <v>25</v>
      </c>
      <c r="AG135" s="235" t="s">
        <v>26</v>
      </c>
      <c r="AH135" s="235" t="s">
        <v>27</v>
      </c>
      <c r="AI135" s="237"/>
      <c r="AJ135" s="234"/>
      <c r="AK135" s="234"/>
      <c r="AL135" s="238"/>
      <c r="AM135" s="239" t="s">
        <v>16</v>
      </c>
      <c r="AN135" s="239" t="s">
        <v>70</v>
      </c>
      <c r="AO135" s="240" t="s">
        <v>18</v>
      </c>
      <c r="AP135" s="240" t="s">
        <v>19</v>
      </c>
      <c r="AQ135" s="240" t="s">
        <v>20</v>
      </c>
      <c r="AR135" s="240" t="s">
        <v>21</v>
      </c>
      <c r="AS135" s="240" t="s">
        <v>22</v>
      </c>
      <c r="AT135" s="239" t="s">
        <v>23</v>
      </c>
      <c r="AU135" s="239" t="s">
        <v>24</v>
      </c>
      <c r="AV135" s="239" t="s">
        <v>25</v>
      </c>
      <c r="AW135" s="239" t="s">
        <v>26</v>
      </c>
      <c r="AX135" s="239" t="s">
        <v>27</v>
      </c>
      <c r="AY135" s="43"/>
      <c r="AZ135" s="43"/>
      <c r="BA135" s="43"/>
      <c r="BB135" s="43"/>
    </row>
    <row r="136" spans="1:54" ht="13.5" customHeight="1">
      <c r="A136" s="1663"/>
      <c r="B136" s="1663"/>
      <c r="C136" s="1663"/>
      <c r="D136" s="1663"/>
      <c r="E136" s="1663"/>
      <c r="F136" s="1663"/>
      <c r="G136" s="71" t="s">
        <v>53</v>
      </c>
      <c r="H136" s="71" t="s">
        <v>71</v>
      </c>
      <c r="I136" s="71" t="s">
        <v>53</v>
      </c>
      <c r="J136" s="71" t="s">
        <v>71</v>
      </c>
      <c r="K136" s="1664"/>
      <c r="L136" s="1664"/>
      <c r="M136" s="1664"/>
      <c r="N136" s="1664"/>
      <c r="O136" s="31"/>
      <c r="P136" s="1664"/>
      <c r="Q136" s="1664"/>
      <c r="R136" s="1664"/>
      <c r="S136" s="1664"/>
      <c r="T136" s="241"/>
      <c r="U136" s="242"/>
      <c r="V136" s="24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5">
        <f>28+8</f>
        <v>36</v>
      </c>
      <c r="AJ136" s="241">
        <f t="shared" ref="AJ136:AJ138" si="107">+T136</f>
        <v>0</v>
      </c>
      <c r="AK136" s="242" t="str">
        <f>+B138</f>
        <v>Sub Kegiatan Pengawasan Penyaluran dan Penggunaan Pupuk dan Pestisida Bersubsidi</v>
      </c>
      <c r="AL136" s="244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43"/>
      <c r="AZ136" s="43"/>
      <c r="BA136" s="43"/>
      <c r="BB136" s="43"/>
    </row>
    <row r="137" spans="1:54" ht="63.75">
      <c r="A137" s="325">
        <v>1</v>
      </c>
      <c r="B137" s="179" t="s">
        <v>123</v>
      </c>
      <c r="C137" s="275" t="s">
        <v>73</v>
      </c>
      <c r="D137" s="248" t="s">
        <v>74</v>
      </c>
      <c r="E137" s="249">
        <v>754500</v>
      </c>
      <c r="F137" s="326">
        <f t="shared" ref="F137:F141" si="108">AY137</f>
        <v>0</v>
      </c>
      <c r="G137" s="251">
        <f t="shared" ref="G137:G142" si="109">+Q137</f>
        <v>0</v>
      </c>
      <c r="H137" s="284">
        <f>+'Kertas Kerja Bantu'!G188</f>
        <v>0</v>
      </c>
      <c r="I137" s="251">
        <f t="shared" ref="I137:I142" si="110">+G137</f>
        <v>0</v>
      </c>
      <c r="J137" s="251">
        <f t="shared" ref="J137:J142" si="111">+F137/E137*100</f>
        <v>0</v>
      </c>
      <c r="K137" s="253">
        <f t="shared" ref="K137:K141" si="112">S137</f>
        <v>0</v>
      </c>
      <c r="L137" s="254">
        <f t="shared" ref="L137:L141" si="113">+E137-F137</f>
        <v>754500</v>
      </c>
      <c r="M137" s="255" t="s">
        <v>108</v>
      </c>
      <c r="N137" s="256" t="s">
        <v>108</v>
      </c>
      <c r="O137" s="31"/>
      <c r="P137" s="258">
        <f>+E137/$E$63*H137</f>
        <v>0</v>
      </c>
      <c r="Q137" s="258">
        <f t="shared" ref="Q137:Q142" si="114">+S137/E137*100</f>
        <v>0</v>
      </c>
      <c r="R137" s="259"/>
      <c r="S137" s="260">
        <f t="shared" ref="S137:S141" si="115">W137</f>
        <v>0</v>
      </c>
      <c r="T137" s="1769" t="s">
        <v>124</v>
      </c>
      <c r="U137" s="352" t="s">
        <v>74</v>
      </c>
      <c r="V137" s="353">
        <v>754500</v>
      </c>
      <c r="W137" s="264">
        <v>0</v>
      </c>
      <c r="X137" s="265">
        <v>754500</v>
      </c>
      <c r="Y137" s="266"/>
      <c r="Z137" s="266"/>
      <c r="AA137" s="266"/>
      <c r="AB137" s="266"/>
      <c r="AC137" s="266"/>
      <c r="AD137" s="266"/>
      <c r="AE137" s="266"/>
      <c r="AF137" s="266"/>
      <c r="AG137" s="266"/>
      <c r="AH137" s="267"/>
      <c r="AI137" s="108">
        <f t="shared" ref="AI137:AI141" si="116">SUM(W137:AH137)</f>
        <v>754500</v>
      </c>
      <c r="AJ137" s="354" t="str">
        <f t="shared" si="107"/>
        <v>Pengawasan Penyaluran dan Penggunaan Pupuk dan Pestisida Bersubsidi</v>
      </c>
      <c r="AK137" s="352" t="s">
        <v>74</v>
      </c>
      <c r="AL137" s="353">
        <v>754500</v>
      </c>
      <c r="AM137" s="268"/>
      <c r="AN137" s="104">
        <v>0</v>
      </c>
      <c r="AO137" s="269"/>
      <c r="AP137" s="102"/>
      <c r="AQ137" s="104">
        <v>0</v>
      </c>
      <c r="AR137" s="105">
        <v>0</v>
      </c>
      <c r="AS137" s="111">
        <v>0</v>
      </c>
      <c r="AT137" s="270">
        <v>0</v>
      </c>
      <c r="AU137" s="105">
        <v>0</v>
      </c>
      <c r="AV137" s="271">
        <v>0</v>
      </c>
      <c r="AW137" s="272">
        <v>0</v>
      </c>
      <c r="AX137" s="104">
        <v>0</v>
      </c>
      <c r="AY137" s="273">
        <f t="shared" ref="AY137:AY141" si="117">SUM(AM137:AX137)</f>
        <v>0</v>
      </c>
      <c r="AZ137" s="43"/>
      <c r="BA137" s="43"/>
      <c r="BB137" s="43"/>
    </row>
    <row r="138" spans="1:54" ht="36.75" customHeight="1">
      <c r="A138" s="330"/>
      <c r="B138" s="180" t="s">
        <v>125</v>
      </c>
      <c r="C138" s="275" t="s">
        <v>76</v>
      </c>
      <c r="D138" s="248" t="s">
        <v>77</v>
      </c>
      <c r="E138" s="249">
        <v>865000</v>
      </c>
      <c r="F138" s="326">
        <f t="shared" si="108"/>
        <v>0</v>
      </c>
      <c r="G138" s="251">
        <f t="shared" si="109"/>
        <v>0</v>
      </c>
      <c r="H138" s="284">
        <f>+'Kertas Kerja Bantu'!G48</f>
        <v>0</v>
      </c>
      <c r="I138" s="251">
        <f t="shared" si="110"/>
        <v>0</v>
      </c>
      <c r="J138" s="251">
        <f t="shared" si="111"/>
        <v>0</v>
      </c>
      <c r="K138" s="253">
        <f t="shared" si="112"/>
        <v>0</v>
      </c>
      <c r="L138" s="254">
        <f t="shared" si="113"/>
        <v>865000</v>
      </c>
      <c r="M138" s="255" t="s">
        <v>108</v>
      </c>
      <c r="N138" s="256" t="s">
        <v>108</v>
      </c>
      <c r="O138" s="31"/>
      <c r="P138" s="258"/>
      <c r="Q138" s="258">
        <f t="shared" si="114"/>
        <v>0</v>
      </c>
      <c r="R138" s="259"/>
      <c r="S138" s="260">
        <f t="shared" si="115"/>
        <v>0</v>
      </c>
      <c r="T138" s="1663"/>
      <c r="U138" s="352" t="s">
        <v>77</v>
      </c>
      <c r="V138" s="353">
        <v>865000</v>
      </c>
      <c r="W138" s="279">
        <v>0</v>
      </c>
      <c r="X138" s="280"/>
      <c r="Y138" s="280">
        <v>560000</v>
      </c>
      <c r="Z138" s="266"/>
      <c r="AA138" s="266"/>
      <c r="AB138" s="266"/>
      <c r="AC138" s="266"/>
      <c r="AD138" s="266"/>
      <c r="AE138" s="266"/>
      <c r="AF138" s="266"/>
      <c r="AG138" s="281"/>
      <c r="AH138" s="265">
        <v>305000</v>
      </c>
      <c r="AI138" s="125">
        <f t="shared" si="116"/>
        <v>865000</v>
      </c>
      <c r="AJ138" s="259">
        <f t="shared" si="107"/>
        <v>0</v>
      </c>
      <c r="AK138" s="352" t="s">
        <v>77</v>
      </c>
      <c r="AL138" s="353">
        <v>865000</v>
      </c>
      <c r="AM138" s="268"/>
      <c r="AN138" s="102"/>
      <c r="AO138" s="102"/>
      <c r="AP138" s="102"/>
      <c r="AQ138" s="104">
        <v>0</v>
      </c>
      <c r="AR138" s="105">
        <v>0</v>
      </c>
      <c r="AS138" s="111">
        <v>0</v>
      </c>
      <c r="AT138" s="111">
        <v>0</v>
      </c>
      <c r="AU138" s="105">
        <v>0</v>
      </c>
      <c r="AV138" s="111">
        <v>0</v>
      </c>
      <c r="AW138" s="111">
        <v>0</v>
      </c>
      <c r="AX138" s="102">
        <v>0</v>
      </c>
      <c r="AY138" s="273">
        <f t="shared" si="117"/>
        <v>0</v>
      </c>
      <c r="AZ138" s="43"/>
      <c r="BA138" s="43"/>
      <c r="BB138" s="43"/>
    </row>
    <row r="139" spans="1:54" ht="47.25" customHeight="1">
      <c r="A139" s="330"/>
      <c r="B139" s="180"/>
      <c r="C139" s="275" t="s">
        <v>80</v>
      </c>
      <c r="D139" s="248" t="s">
        <v>81</v>
      </c>
      <c r="E139" s="249">
        <v>1209000</v>
      </c>
      <c r="F139" s="326">
        <f t="shared" si="108"/>
        <v>0</v>
      </c>
      <c r="G139" s="251">
        <f t="shared" si="109"/>
        <v>0</v>
      </c>
      <c r="H139" s="284"/>
      <c r="I139" s="251">
        <f t="shared" si="110"/>
        <v>0</v>
      </c>
      <c r="J139" s="251">
        <f t="shared" si="111"/>
        <v>0</v>
      </c>
      <c r="K139" s="253">
        <f t="shared" si="112"/>
        <v>0</v>
      </c>
      <c r="L139" s="254">
        <f t="shared" si="113"/>
        <v>1209000</v>
      </c>
      <c r="M139" s="282" t="s">
        <v>108</v>
      </c>
      <c r="N139" s="256" t="s">
        <v>108</v>
      </c>
      <c r="O139" s="31"/>
      <c r="P139" s="258">
        <f t="shared" ref="P139:P141" si="118">+E139/$E$63*H139</f>
        <v>0</v>
      </c>
      <c r="Q139" s="258">
        <f t="shared" si="114"/>
        <v>0</v>
      </c>
      <c r="R139" s="259"/>
      <c r="S139" s="260">
        <f t="shared" si="115"/>
        <v>0</v>
      </c>
      <c r="T139" s="1663"/>
      <c r="U139" s="352" t="s">
        <v>81</v>
      </c>
      <c r="V139" s="353">
        <v>1209000</v>
      </c>
      <c r="W139" s="264">
        <v>0</v>
      </c>
      <c r="X139" s="265">
        <v>1209000</v>
      </c>
      <c r="Y139" s="280"/>
      <c r="Z139" s="281"/>
      <c r="AA139" s="281"/>
      <c r="AB139" s="281"/>
      <c r="AC139" s="281"/>
      <c r="AD139" s="281"/>
      <c r="AE139" s="266"/>
      <c r="AF139" s="266"/>
      <c r="AG139" s="266"/>
      <c r="AH139" s="281"/>
      <c r="AI139" s="125">
        <f t="shared" si="116"/>
        <v>1209000</v>
      </c>
      <c r="AJ139" s="259"/>
      <c r="AK139" s="352" t="s">
        <v>81</v>
      </c>
      <c r="AL139" s="353">
        <v>1209000</v>
      </c>
      <c r="AM139" s="268"/>
      <c r="AN139" s="102"/>
      <c r="AO139" s="102"/>
      <c r="AP139" s="102"/>
      <c r="AQ139" s="104">
        <v>0</v>
      </c>
      <c r="AR139" s="105">
        <v>0</v>
      </c>
      <c r="AS139" s="111">
        <v>0</v>
      </c>
      <c r="AT139" s="111">
        <v>0</v>
      </c>
      <c r="AU139" s="105">
        <v>0</v>
      </c>
      <c r="AV139" s="111">
        <v>0</v>
      </c>
      <c r="AW139" s="111">
        <v>0</v>
      </c>
      <c r="AX139" s="102">
        <v>0</v>
      </c>
      <c r="AY139" s="273">
        <f t="shared" si="117"/>
        <v>0</v>
      </c>
      <c r="AZ139" s="43"/>
      <c r="BA139" s="43"/>
      <c r="BB139" s="43"/>
    </row>
    <row r="140" spans="1:54" ht="36.75" customHeight="1">
      <c r="A140" s="330"/>
      <c r="B140" s="180"/>
      <c r="C140" s="275" t="s">
        <v>99</v>
      </c>
      <c r="D140" s="338" t="s">
        <v>100</v>
      </c>
      <c r="E140" s="249">
        <v>300000</v>
      </c>
      <c r="F140" s="326">
        <f t="shared" si="108"/>
        <v>0</v>
      </c>
      <c r="G140" s="251">
        <f t="shared" si="109"/>
        <v>0</v>
      </c>
      <c r="H140" s="284">
        <f>+'Kertas Kerja Bantu'!F50</f>
        <v>0</v>
      </c>
      <c r="I140" s="251">
        <f t="shared" si="110"/>
        <v>0</v>
      </c>
      <c r="J140" s="251">
        <f t="shared" si="111"/>
        <v>0</v>
      </c>
      <c r="K140" s="253">
        <f t="shared" si="112"/>
        <v>0</v>
      </c>
      <c r="L140" s="254">
        <f t="shared" si="113"/>
        <v>300000</v>
      </c>
      <c r="M140" s="293" t="s">
        <v>108</v>
      </c>
      <c r="N140" s="256" t="s">
        <v>108</v>
      </c>
      <c r="O140" s="31"/>
      <c r="P140" s="258">
        <f t="shared" si="118"/>
        <v>0</v>
      </c>
      <c r="Q140" s="258">
        <f t="shared" si="114"/>
        <v>0</v>
      </c>
      <c r="R140" s="259"/>
      <c r="S140" s="260">
        <f t="shared" si="115"/>
        <v>0</v>
      </c>
      <c r="T140" s="1663"/>
      <c r="U140" s="355" t="s">
        <v>100</v>
      </c>
      <c r="V140" s="353">
        <v>300000</v>
      </c>
      <c r="W140" s="264">
        <v>0</v>
      </c>
      <c r="X140" s="265">
        <v>150000</v>
      </c>
      <c r="Y140" s="280"/>
      <c r="Z140" s="281"/>
      <c r="AA140" s="281"/>
      <c r="AB140" s="281"/>
      <c r="AC140" s="280">
        <v>150000</v>
      </c>
      <c r="AD140" s="281"/>
      <c r="AE140" s="266"/>
      <c r="AF140" s="266"/>
      <c r="AG140" s="266"/>
      <c r="AH140" s="281"/>
      <c r="AI140" s="287">
        <f t="shared" si="116"/>
        <v>300000</v>
      </c>
      <c r="AJ140" s="259"/>
      <c r="AK140" s="355" t="s">
        <v>100</v>
      </c>
      <c r="AL140" s="353">
        <v>300000</v>
      </c>
      <c r="AM140" s="288"/>
      <c r="AN140" s="289"/>
      <c r="AO140" s="289"/>
      <c r="AP140" s="289"/>
      <c r="AQ140" s="290">
        <v>0</v>
      </c>
      <c r="AR140" s="291">
        <v>0</v>
      </c>
      <c r="AS140" s="292">
        <v>0</v>
      </c>
      <c r="AT140" s="292">
        <v>0</v>
      </c>
      <c r="AU140" s="291">
        <v>0</v>
      </c>
      <c r="AV140" s="292">
        <v>0</v>
      </c>
      <c r="AW140" s="292">
        <v>0</v>
      </c>
      <c r="AX140" s="289">
        <v>0</v>
      </c>
      <c r="AY140" s="273">
        <f t="shared" si="117"/>
        <v>0</v>
      </c>
      <c r="AZ140" s="43"/>
      <c r="BA140" s="43"/>
      <c r="BB140" s="43"/>
    </row>
    <row r="141" spans="1:54" ht="39.75" customHeight="1">
      <c r="A141" s="330"/>
      <c r="B141" s="180"/>
      <c r="C141" s="275" t="s">
        <v>82</v>
      </c>
      <c r="D141" s="248" t="s">
        <v>83</v>
      </c>
      <c r="E141" s="249">
        <v>2880000</v>
      </c>
      <c r="F141" s="326">
        <f t="shared" si="108"/>
        <v>0</v>
      </c>
      <c r="G141" s="251">
        <f t="shared" si="109"/>
        <v>0</v>
      </c>
      <c r="H141" s="284">
        <f>+'Kertas Kerja Bantu'!F51</f>
        <v>0</v>
      </c>
      <c r="I141" s="251">
        <f t="shared" si="110"/>
        <v>0</v>
      </c>
      <c r="J141" s="251">
        <f t="shared" si="111"/>
        <v>0</v>
      </c>
      <c r="K141" s="253">
        <f t="shared" si="112"/>
        <v>0</v>
      </c>
      <c r="L141" s="254">
        <f t="shared" si="113"/>
        <v>2880000</v>
      </c>
      <c r="M141" s="293" t="s">
        <v>108</v>
      </c>
      <c r="N141" s="256" t="s">
        <v>108</v>
      </c>
      <c r="O141" s="31"/>
      <c r="P141" s="258">
        <f t="shared" si="118"/>
        <v>0</v>
      </c>
      <c r="Q141" s="258">
        <f t="shared" si="114"/>
        <v>0</v>
      </c>
      <c r="R141" s="259"/>
      <c r="S141" s="260">
        <f t="shared" si="115"/>
        <v>0</v>
      </c>
      <c r="T141" s="1663"/>
      <c r="U141" s="352" t="s">
        <v>83</v>
      </c>
      <c r="V141" s="353">
        <v>2880000</v>
      </c>
      <c r="W141" s="279">
        <v>0</v>
      </c>
      <c r="X141" s="280">
        <v>480000</v>
      </c>
      <c r="Y141" s="280">
        <v>240000</v>
      </c>
      <c r="Z141" s="280">
        <v>240000</v>
      </c>
      <c r="AA141" s="280">
        <v>240000</v>
      </c>
      <c r="AB141" s="280">
        <v>240000</v>
      </c>
      <c r="AC141" s="280">
        <v>240000</v>
      </c>
      <c r="AD141" s="280">
        <v>240000</v>
      </c>
      <c r="AE141" s="280">
        <v>240000</v>
      </c>
      <c r="AF141" s="280">
        <v>240000</v>
      </c>
      <c r="AG141" s="280">
        <v>240000</v>
      </c>
      <c r="AH141" s="280">
        <v>240000</v>
      </c>
      <c r="AI141" s="295">
        <f t="shared" si="116"/>
        <v>2880000</v>
      </c>
      <c r="AJ141" s="259"/>
      <c r="AK141" s="352" t="s">
        <v>83</v>
      </c>
      <c r="AL141" s="353">
        <v>2880000</v>
      </c>
      <c r="AM141" s="296"/>
      <c r="AN141" s="295"/>
      <c r="AO141" s="295"/>
      <c r="AP141" s="295"/>
      <c r="AQ141" s="297">
        <v>0</v>
      </c>
      <c r="AR141" s="298">
        <v>0</v>
      </c>
      <c r="AS141" s="299">
        <v>0</v>
      </c>
      <c r="AT141" s="299">
        <v>0</v>
      </c>
      <c r="AU141" s="298">
        <v>0</v>
      </c>
      <c r="AV141" s="299">
        <v>0</v>
      </c>
      <c r="AW141" s="299">
        <v>0</v>
      </c>
      <c r="AX141" s="297">
        <v>0</v>
      </c>
      <c r="AY141" s="273">
        <f t="shared" si="117"/>
        <v>0</v>
      </c>
      <c r="AZ141" s="43"/>
      <c r="BA141" s="43"/>
      <c r="BB141" s="43"/>
    </row>
    <row r="142" spans="1:54" ht="13.5" customHeight="1">
      <c r="A142" s="300"/>
      <c r="B142" s="256"/>
      <c r="C142" s="301" t="s">
        <v>84</v>
      </c>
      <c r="D142" s="247"/>
      <c r="E142" s="302">
        <f t="shared" ref="E142:F142" si="119">SUM(E137:E141)</f>
        <v>6008500</v>
      </c>
      <c r="F142" s="303">
        <f t="shared" si="119"/>
        <v>0</v>
      </c>
      <c r="G142" s="304">
        <f t="shared" si="109"/>
        <v>0</v>
      </c>
      <c r="H142" s="304">
        <f>+P142</f>
        <v>0</v>
      </c>
      <c r="I142" s="305">
        <f t="shared" si="110"/>
        <v>0</v>
      </c>
      <c r="J142" s="305">
        <f t="shared" si="111"/>
        <v>0</v>
      </c>
      <c r="K142" s="303">
        <f t="shared" ref="K142:L142" si="120">SUM(K137:K141)</f>
        <v>0</v>
      </c>
      <c r="L142" s="306">
        <f t="shared" si="120"/>
        <v>6008500</v>
      </c>
      <c r="M142" s="306"/>
      <c r="N142" s="307"/>
      <c r="O142" s="31"/>
      <c r="P142" s="258">
        <f>SUM(P137:P141)</f>
        <v>0</v>
      </c>
      <c r="Q142" s="258">
        <f t="shared" si="114"/>
        <v>0</v>
      </c>
      <c r="R142" s="259"/>
      <c r="S142" s="260">
        <f>SUM(S137:S141)</f>
        <v>0</v>
      </c>
      <c r="T142" s="1664"/>
      <c r="U142" s="260"/>
      <c r="V142" s="260">
        <f t="shared" ref="V142:AI142" si="121">SUM(V137:V141)</f>
        <v>6008500</v>
      </c>
      <c r="W142" s="260">
        <f t="shared" si="121"/>
        <v>0</v>
      </c>
      <c r="X142" s="260">
        <f t="shared" si="121"/>
        <v>2593500</v>
      </c>
      <c r="Y142" s="260">
        <f t="shared" si="121"/>
        <v>800000</v>
      </c>
      <c r="Z142" s="260">
        <f t="shared" si="121"/>
        <v>240000</v>
      </c>
      <c r="AA142" s="260">
        <f t="shared" si="121"/>
        <v>240000</v>
      </c>
      <c r="AB142" s="260">
        <f t="shared" si="121"/>
        <v>240000</v>
      </c>
      <c r="AC142" s="260">
        <f t="shared" si="121"/>
        <v>390000</v>
      </c>
      <c r="AD142" s="260">
        <f t="shared" si="121"/>
        <v>240000</v>
      </c>
      <c r="AE142" s="260">
        <f t="shared" si="121"/>
        <v>240000</v>
      </c>
      <c r="AF142" s="260">
        <f t="shared" si="121"/>
        <v>240000</v>
      </c>
      <c r="AG142" s="260">
        <f t="shared" si="121"/>
        <v>240000</v>
      </c>
      <c r="AH142" s="260">
        <f t="shared" si="121"/>
        <v>545000</v>
      </c>
      <c r="AI142" s="308">
        <f t="shared" si="121"/>
        <v>6008500</v>
      </c>
      <c r="AJ142" s="356"/>
      <c r="AK142" s="259"/>
      <c r="AL142" s="309">
        <f t="shared" ref="AL142:AN142" si="122">SUM(AL137:AL141)</f>
        <v>6008500</v>
      </c>
      <c r="AM142" s="310">
        <f t="shared" si="122"/>
        <v>0</v>
      </c>
      <c r="AN142" s="310">
        <f t="shared" si="122"/>
        <v>0</v>
      </c>
      <c r="AO142" s="311"/>
      <c r="AP142" s="311"/>
      <c r="AQ142" s="311">
        <f t="shared" ref="AQ142:AY142" si="123">SUM(AQ137:AQ141)</f>
        <v>0</v>
      </c>
      <c r="AR142" s="311">
        <f t="shared" si="123"/>
        <v>0</v>
      </c>
      <c r="AS142" s="311">
        <f t="shared" si="123"/>
        <v>0</v>
      </c>
      <c r="AT142" s="311">
        <f t="shared" si="123"/>
        <v>0</v>
      </c>
      <c r="AU142" s="311">
        <f t="shared" si="123"/>
        <v>0</v>
      </c>
      <c r="AV142" s="311">
        <f t="shared" si="123"/>
        <v>0</v>
      </c>
      <c r="AW142" s="311">
        <f t="shared" si="123"/>
        <v>0</v>
      </c>
      <c r="AX142" s="311">
        <f t="shared" si="123"/>
        <v>0</v>
      </c>
      <c r="AY142" s="273">
        <f t="shared" si="123"/>
        <v>0</v>
      </c>
      <c r="AZ142" s="43"/>
      <c r="BA142" s="43"/>
      <c r="BB142" s="43"/>
    </row>
    <row r="143" spans="1:54" ht="13.5" customHeight="1">
      <c r="A143" s="62"/>
      <c r="B143" s="62"/>
      <c r="C143" s="62"/>
      <c r="D143" s="62"/>
      <c r="E143" s="54"/>
      <c r="F143" s="55"/>
      <c r="G143" s="55"/>
      <c r="H143" s="157"/>
      <c r="I143" s="159"/>
      <c r="J143" s="219"/>
      <c r="K143" s="219"/>
      <c r="L143" s="221"/>
      <c r="M143" s="221"/>
      <c r="N143" s="222"/>
      <c r="O143" s="31"/>
      <c r="P143" s="31"/>
      <c r="Q143" s="31"/>
      <c r="R143" s="43"/>
      <c r="S143" s="43"/>
      <c r="T143" s="43"/>
      <c r="U143" s="321"/>
      <c r="V143" s="321"/>
      <c r="W143" s="321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</row>
    <row r="144" spans="1:54" ht="13.5" customHeight="1">
      <c r="A144" s="62"/>
      <c r="B144" s="62"/>
      <c r="C144" s="62"/>
      <c r="D144" s="62"/>
      <c r="E144" s="54"/>
      <c r="F144" s="55"/>
      <c r="G144" s="55"/>
      <c r="H144" s="157"/>
      <c r="I144" s="159"/>
      <c r="J144" s="219"/>
      <c r="K144" s="1675" t="s">
        <v>85</v>
      </c>
      <c r="L144" s="1655"/>
      <c r="M144" s="1655"/>
      <c r="N144" s="222"/>
      <c r="O144" s="31"/>
      <c r="P144" s="31"/>
      <c r="Q144" s="31"/>
      <c r="R144" s="43"/>
      <c r="S144" s="43"/>
      <c r="T144" s="43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</row>
    <row r="145" spans="1:54" ht="13.5" customHeight="1">
      <c r="A145" s="1699" t="s">
        <v>87</v>
      </c>
      <c r="B145" s="1655"/>
      <c r="C145" s="207"/>
      <c r="D145" s="1758"/>
      <c r="E145" s="1655"/>
      <c r="F145" s="202"/>
      <c r="G145" s="203"/>
      <c r="H145" s="202"/>
      <c r="I145" s="199"/>
      <c r="J145" s="204"/>
      <c r="K145" s="1675" t="s">
        <v>86</v>
      </c>
      <c r="L145" s="1655"/>
      <c r="M145" s="1655"/>
      <c r="N145" s="222"/>
      <c r="O145" s="31"/>
      <c r="P145" s="31"/>
      <c r="Q145" s="31"/>
      <c r="R145" s="43"/>
      <c r="S145" s="43"/>
      <c r="T145" s="43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</row>
    <row r="146" spans="1:54" ht="13.5" customHeight="1">
      <c r="A146" s="209"/>
      <c r="B146" s="210"/>
      <c r="C146" s="207"/>
      <c r="D146" s="200"/>
      <c r="E146" s="199"/>
      <c r="F146" s="202"/>
      <c r="G146" s="203"/>
      <c r="H146" s="202"/>
      <c r="I146" s="199"/>
      <c r="J146" s="199"/>
      <c r="K146" s="1676" t="s">
        <v>88</v>
      </c>
      <c r="L146" s="1655"/>
      <c r="M146" s="1655"/>
      <c r="N146" s="222"/>
      <c r="O146" s="31"/>
      <c r="P146" s="31"/>
      <c r="Q146" s="31"/>
      <c r="R146" s="43"/>
      <c r="S146" s="43"/>
      <c r="T146" s="43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</row>
    <row r="147" spans="1:54" ht="13.5" customHeight="1">
      <c r="A147" s="206"/>
      <c r="B147" s="212"/>
      <c r="C147" s="207"/>
      <c r="D147" s="208"/>
      <c r="E147" s="199"/>
      <c r="F147" s="202"/>
      <c r="G147" s="203"/>
      <c r="H147" s="202"/>
      <c r="I147" s="211"/>
      <c r="J147" s="211"/>
      <c r="K147" s="1676" t="s">
        <v>89</v>
      </c>
      <c r="L147" s="1655"/>
      <c r="M147" s="1655"/>
      <c r="N147" s="222"/>
      <c r="O147" s="31"/>
      <c r="P147" s="31"/>
      <c r="Q147" s="31"/>
      <c r="R147" s="43"/>
      <c r="S147" s="43"/>
      <c r="T147" s="43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</row>
    <row r="148" spans="1:54" ht="13.5" customHeight="1">
      <c r="A148" s="206"/>
      <c r="B148" s="212"/>
      <c r="C148" s="207"/>
      <c r="D148" s="208"/>
      <c r="E148" s="199"/>
      <c r="F148" s="202"/>
      <c r="G148" s="203"/>
      <c r="H148" s="202"/>
      <c r="I148" s="211"/>
      <c r="J148" s="211"/>
      <c r="K148" s="213"/>
      <c r="L148" s="213"/>
      <c r="M148" s="208"/>
      <c r="N148" s="222"/>
      <c r="O148" s="31"/>
      <c r="P148" s="31"/>
      <c r="Q148" s="31"/>
      <c r="R148" s="43"/>
      <c r="S148" s="43"/>
      <c r="T148" s="43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</row>
    <row r="149" spans="1:54" ht="13.5" customHeight="1">
      <c r="A149" s="215"/>
      <c r="B149" s="212"/>
      <c r="C149" s="207"/>
      <c r="D149" s="1759"/>
      <c r="E149" s="1655"/>
      <c r="F149" s="202"/>
      <c r="G149" s="203"/>
      <c r="H149" s="202"/>
      <c r="I149" s="214"/>
      <c r="J149" s="214"/>
      <c r="K149" s="214"/>
      <c r="L149" s="217"/>
      <c r="M149" s="208"/>
      <c r="N149" s="222"/>
      <c r="O149" s="31"/>
      <c r="P149" s="31"/>
      <c r="Q149" s="31"/>
      <c r="R149" s="43"/>
      <c r="S149" s="43"/>
      <c r="T149" s="43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</row>
    <row r="150" spans="1:54" ht="13.5" customHeight="1">
      <c r="A150" s="1698" t="s">
        <v>101</v>
      </c>
      <c r="B150" s="1655"/>
      <c r="C150" s="218"/>
      <c r="D150" s="1760"/>
      <c r="E150" s="1655"/>
      <c r="F150" s="202"/>
      <c r="G150" s="218"/>
      <c r="H150" s="218"/>
      <c r="I150" s="205"/>
      <c r="J150" s="205"/>
      <c r="K150" s="1677" t="s">
        <v>91</v>
      </c>
      <c r="L150" s="1655"/>
      <c r="M150" s="1655"/>
      <c r="N150" s="222"/>
      <c r="O150" s="31"/>
      <c r="P150" s="31"/>
      <c r="Q150" s="31"/>
      <c r="R150" s="43"/>
      <c r="S150" s="43"/>
      <c r="T150" s="43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</row>
    <row r="151" spans="1:54" ht="13.5" customHeight="1">
      <c r="A151" s="1699" t="s">
        <v>102</v>
      </c>
      <c r="B151" s="1655"/>
      <c r="C151" s="62"/>
      <c r="D151" s="54"/>
      <c r="E151" s="55"/>
      <c r="F151" s="55"/>
      <c r="G151" s="157"/>
      <c r="H151" s="159"/>
      <c r="I151" s="219"/>
      <c r="J151" s="219"/>
      <c r="K151" s="1682" t="s">
        <v>93</v>
      </c>
      <c r="L151" s="1655"/>
      <c r="M151" s="1655"/>
      <c r="N151" s="222"/>
      <c r="O151" s="31"/>
      <c r="P151" s="31"/>
      <c r="Q151" s="31"/>
      <c r="R151" s="43"/>
      <c r="S151" s="43"/>
      <c r="T151" s="43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</row>
    <row r="152" spans="1:54" ht="13.5" customHeight="1">
      <c r="A152" s="62"/>
      <c r="B152" s="62"/>
      <c r="C152" s="62"/>
      <c r="D152" s="62"/>
      <c r="E152" s="54"/>
      <c r="F152" s="55"/>
      <c r="G152" s="55"/>
      <c r="H152" s="157"/>
      <c r="I152" s="159"/>
      <c r="J152" s="219"/>
      <c r="K152" s="219"/>
      <c r="L152" s="221"/>
      <c r="M152" s="221"/>
      <c r="N152" s="222"/>
      <c r="O152" s="31"/>
      <c r="P152" s="31"/>
      <c r="Q152" s="31"/>
      <c r="R152" s="43"/>
      <c r="S152" s="43"/>
      <c r="T152" s="43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</row>
    <row r="153" spans="1:54" ht="13.5" customHeight="1">
      <c r="A153" s="1614">
        <v>7</v>
      </c>
      <c r="B153" s="62"/>
      <c r="C153" s="62"/>
      <c r="D153" s="62"/>
      <c r="E153" s="54"/>
      <c r="F153" s="55"/>
      <c r="G153" s="55"/>
      <c r="H153" s="157"/>
      <c r="I153" s="159"/>
      <c r="J153" s="219"/>
      <c r="K153" s="219"/>
      <c r="L153" s="221"/>
      <c r="M153" s="221"/>
      <c r="N153" s="222"/>
      <c r="O153" s="31"/>
      <c r="P153" s="31"/>
      <c r="Q153" s="31"/>
      <c r="R153" s="43"/>
      <c r="S153" s="43"/>
      <c r="T153" s="43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</row>
    <row r="154" spans="1:54" ht="13.5" customHeight="1">
      <c r="A154" s="223"/>
      <c r="B154" s="1670" t="s">
        <v>45</v>
      </c>
      <c r="C154" s="1655"/>
      <c r="D154" s="1655"/>
      <c r="E154" s="1655"/>
      <c r="F154" s="1655"/>
      <c r="G154" s="1655"/>
      <c r="H154" s="1655"/>
      <c r="I154" s="1655"/>
      <c r="J154" s="1655"/>
      <c r="K154" s="1655"/>
      <c r="L154" s="1655"/>
      <c r="M154" s="1655"/>
      <c r="N154" s="1655"/>
      <c r="O154" s="31"/>
      <c r="P154" s="31"/>
      <c r="Q154" s="31"/>
      <c r="R154" s="43"/>
      <c r="S154" s="43"/>
      <c r="T154" s="43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</row>
    <row r="155" spans="1:54" ht="13.5" customHeight="1">
      <c r="A155" s="223"/>
      <c r="B155" s="1670" t="s">
        <v>46</v>
      </c>
      <c r="C155" s="1655"/>
      <c r="D155" s="1655"/>
      <c r="E155" s="1655"/>
      <c r="F155" s="1655"/>
      <c r="G155" s="1655"/>
      <c r="H155" s="1655"/>
      <c r="I155" s="1655"/>
      <c r="J155" s="1655"/>
      <c r="K155" s="1655"/>
      <c r="L155" s="1655"/>
      <c r="M155" s="1655"/>
      <c r="N155" s="1655"/>
      <c r="O155" s="31"/>
      <c r="P155" s="31"/>
      <c r="Q155" s="31"/>
      <c r="R155" s="43"/>
      <c r="S155" s="43"/>
      <c r="T155" s="43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</row>
    <row r="156" spans="1:54" ht="13.5" customHeight="1">
      <c r="A156" s="223"/>
      <c r="B156" s="1670" t="s">
        <v>47</v>
      </c>
      <c r="C156" s="1655"/>
      <c r="D156" s="1655"/>
      <c r="E156" s="1655"/>
      <c r="F156" s="1655"/>
      <c r="G156" s="1655"/>
      <c r="H156" s="1655"/>
      <c r="I156" s="1655"/>
      <c r="J156" s="1655"/>
      <c r="K156" s="1655"/>
      <c r="L156" s="1655"/>
      <c r="M156" s="1655"/>
      <c r="N156" s="1655"/>
      <c r="O156" s="31"/>
      <c r="P156" s="31"/>
      <c r="Q156" s="31"/>
      <c r="R156" s="43"/>
      <c r="S156" s="43"/>
      <c r="T156" s="43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</row>
    <row r="157" spans="1:54" ht="13.5" customHeight="1">
      <c r="A157" s="324"/>
      <c r="B157" s="225"/>
      <c r="C157" s="207"/>
      <c r="D157" s="207"/>
      <c r="E157" s="226"/>
      <c r="F157" s="227"/>
      <c r="G157" s="228"/>
      <c r="H157" s="229"/>
      <c r="I157" s="228"/>
      <c r="J157" s="228"/>
      <c r="K157" s="228"/>
      <c r="L157" s="230"/>
      <c r="M157" s="230"/>
      <c r="N157" s="231"/>
      <c r="O157" s="31"/>
      <c r="P157" s="31"/>
      <c r="Q157" s="31"/>
      <c r="R157" s="43"/>
      <c r="S157" s="43"/>
      <c r="T157" s="43"/>
      <c r="U157" s="321"/>
      <c r="V157" s="321"/>
      <c r="W157" s="321"/>
      <c r="X157" s="321"/>
      <c r="Y157" s="321"/>
      <c r="Z157" s="321"/>
      <c r="AA157" s="321"/>
      <c r="AB157" s="321"/>
      <c r="AC157" s="321"/>
      <c r="AD157" s="321"/>
      <c r="AE157" s="321"/>
      <c r="AF157" s="321"/>
      <c r="AG157" s="321"/>
      <c r="AH157" s="321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</row>
    <row r="158" spans="1:54" ht="13.5" customHeight="1">
      <c r="A158" s="1768" t="s">
        <v>56</v>
      </c>
      <c r="B158" s="1710" t="s">
        <v>57</v>
      </c>
      <c r="C158" s="1710" t="s">
        <v>58</v>
      </c>
      <c r="D158" s="1710" t="s">
        <v>59</v>
      </c>
      <c r="E158" s="1705" t="s">
        <v>60</v>
      </c>
      <c r="F158" s="1706" t="s">
        <v>61</v>
      </c>
      <c r="G158" s="1711" t="s">
        <v>62</v>
      </c>
      <c r="H158" s="1691"/>
      <c r="I158" s="1691"/>
      <c r="J158" s="1692"/>
      <c r="K158" s="1706" t="s">
        <v>63</v>
      </c>
      <c r="L158" s="1705" t="s">
        <v>64</v>
      </c>
      <c r="M158" s="1710" t="s">
        <v>65</v>
      </c>
      <c r="N158" s="1710" t="s">
        <v>66</v>
      </c>
      <c r="O158" s="31"/>
      <c r="P158" s="1771" t="s">
        <v>103</v>
      </c>
      <c r="Q158" s="1771" t="s">
        <v>28</v>
      </c>
      <c r="R158" s="1775"/>
      <c r="S158" s="1771" t="s">
        <v>104</v>
      </c>
      <c r="T158" s="232">
        <v>1</v>
      </c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>
        <v>1</v>
      </c>
      <c r="AK158" s="232"/>
      <c r="AL158" s="233"/>
      <c r="AM158" s="1737" t="s">
        <v>67</v>
      </c>
      <c r="AN158" s="1671"/>
      <c r="AO158" s="1671"/>
      <c r="AP158" s="1671"/>
      <c r="AQ158" s="1671"/>
      <c r="AR158" s="1671"/>
      <c r="AS158" s="1671"/>
      <c r="AT158" s="1671"/>
      <c r="AU158" s="1671"/>
      <c r="AV158" s="1671"/>
      <c r="AW158" s="1671"/>
      <c r="AX158" s="1671"/>
      <c r="AY158" s="43"/>
      <c r="AZ158" s="43"/>
      <c r="BA158" s="43"/>
      <c r="BB158" s="43"/>
    </row>
    <row r="159" spans="1:54" ht="13.5" customHeight="1">
      <c r="A159" s="1663"/>
      <c r="B159" s="1663"/>
      <c r="C159" s="1663"/>
      <c r="D159" s="1663"/>
      <c r="E159" s="1663"/>
      <c r="F159" s="1663"/>
      <c r="G159" s="1711" t="s">
        <v>68</v>
      </c>
      <c r="H159" s="1692"/>
      <c r="I159" s="1711" t="s">
        <v>69</v>
      </c>
      <c r="J159" s="1692"/>
      <c r="K159" s="1663"/>
      <c r="L159" s="1663"/>
      <c r="M159" s="1663"/>
      <c r="N159" s="1663"/>
      <c r="O159" s="31"/>
      <c r="P159" s="1663"/>
      <c r="Q159" s="1663"/>
      <c r="R159" s="1663"/>
      <c r="S159" s="1663"/>
      <c r="T159" s="234"/>
      <c r="U159" s="234" t="s">
        <v>105</v>
      </c>
      <c r="V159" s="234" t="s">
        <v>106</v>
      </c>
      <c r="W159" s="235" t="s">
        <v>16</v>
      </c>
      <c r="X159" s="235" t="s">
        <v>70</v>
      </c>
      <c r="Y159" s="236" t="s">
        <v>18</v>
      </c>
      <c r="Z159" s="236" t="s">
        <v>19</v>
      </c>
      <c r="AA159" s="236" t="s">
        <v>20</v>
      </c>
      <c r="AB159" s="236" t="s">
        <v>21</v>
      </c>
      <c r="AC159" s="236" t="s">
        <v>22</v>
      </c>
      <c r="AD159" s="235" t="s">
        <v>23</v>
      </c>
      <c r="AE159" s="235" t="s">
        <v>24</v>
      </c>
      <c r="AF159" s="235" t="s">
        <v>25</v>
      </c>
      <c r="AG159" s="235" t="s">
        <v>26</v>
      </c>
      <c r="AH159" s="235" t="s">
        <v>27</v>
      </c>
      <c r="AI159" s="237"/>
      <c r="AJ159" s="234"/>
      <c r="AK159" s="234"/>
      <c r="AL159" s="238"/>
      <c r="AM159" s="239" t="s">
        <v>16</v>
      </c>
      <c r="AN159" s="239" t="s">
        <v>70</v>
      </c>
      <c r="AO159" s="240" t="s">
        <v>18</v>
      </c>
      <c r="AP159" s="240" t="s">
        <v>19</v>
      </c>
      <c r="AQ159" s="240" t="s">
        <v>20</v>
      </c>
      <c r="AR159" s="240" t="s">
        <v>21</v>
      </c>
      <c r="AS159" s="240" t="s">
        <v>22</v>
      </c>
      <c r="AT159" s="239" t="s">
        <v>23</v>
      </c>
      <c r="AU159" s="239" t="s">
        <v>24</v>
      </c>
      <c r="AV159" s="239" t="s">
        <v>25</v>
      </c>
      <c r="AW159" s="239" t="s">
        <v>26</v>
      </c>
      <c r="AX159" s="239" t="s">
        <v>27</v>
      </c>
      <c r="AY159" s="43"/>
      <c r="AZ159" s="43"/>
      <c r="BA159" s="43"/>
      <c r="BB159" s="43"/>
    </row>
    <row r="160" spans="1:54" ht="13.5" customHeight="1">
      <c r="A160" s="1663"/>
      <c r="B160" s="1663"/>
      <c r="C160" s="1663"/>
      <c r="D160" s="1663"/>
      <c r="E160" s="1663"/>
      <c r="F160" s="1663"/>
      <c r="G160" s="71" t="s">
        <v>53</v>
      </c>
      <c r="H160" s="71" t="s">
        <v>71</v>
      </c>
      <c r="I160" s="71" t="s">
        <v>53</v>
      </c>
      <c r="J160" s="71" t="s">
        <v>71</v>
      </c>
      <c r="K160" s="1664"/>
      <c r="L160" s="1664"/>
      <c r="M160" s="1664"/>
      <c r="N160" s="1664"/>
      <c r="O160" s="31"/>
      <c r="P160" s="1664"/>
      <c r="Q160" s="1664"/>
      <c r="R160" s="1664"/>
      <c r="S160" s="1664"/>
      <c r="T160" s="241"/>
      <c r="U160" s="242"/>
      <c r="V160" s="24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5">
        <f>28+8</f>
        <v>36</v>
      </c>
      <c r="AJ160" s="241">
        <f t="shared" ref="AJ160:AJ161" si="124">+T160</f>
        <v>0</v>
      </c>
      <c r="AK160" s="242" t="str">
        <f>+B162</f>
        <v>Sub Kegiatan Pemantauan Harga dan Stok Barang Kebutuhan Pokok dan Barang Penting pada Pelaku Usaha Distribusi Barang dalam 1 (satu) Kabupaten/Kota</v>
      </c>
      <c r="AL160" s="244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43"/>
      <c r="AZ160" s="43"/>
      <c r="BA160" s="43"/>
      <c r="BB160" s="43"/>
    </row>
    <row r="161" spans="1:54" ht="44.25" customHeight="1">
      <c r="A161" s="325">
        <v>1</v>
      </c>
      <c r="B161" s="179" t="s">
        <v>111</v>
      </c>
      <c r="C161" s="275" t="s">
        <v>73</v>
      </c>
      <c r="D161" s="248" t="s">
        <v>74</v>
      </c>
      <c r="E161" s="249">
        <v>811000</v>
      </c>
      <c r="F161" s="326">
        <f t="shared" ref="F161:F166" si="125">AY161</f>
        <v>0</v>
      </c>
      <c r="G161" s="251">
        <f t="shared" ref="G161:G167" si="126">+Q161</f>
        <v>0</v>
      </c>
      <c r="H161" s="284">
        <f>+'Kertas Kerja Bantu'!G212</f>
        <v>0</v>
      </c>
      <c r="I161" s="251">
        <f t="shared" ref="I161:I167" si="127">+G161</f>
        <v>0</v>
      </c>
      <c r="J161" s="251">
        <f t="shared" ref="J161:J167" si="128">+F161/E161*100</f>
        <v>0</v>
      </c>
      <c r="K161" s="253">
        <f t="shared" ref="K161:K166" si="129">S161</f>
        <v>0</v>
      </c>
      <c r="L161" s="254">
        <f t="shared" ref="L161:L166" si="130">+E161-F161</f>
        <v>811000</v>
      </c>
      <c r="M161" s="255" t="s">
        <v>108</v>
      </c>
      <c r="N161" s="256" t="s">
        <v>108</v>
      </c>
      <c r="O161" s="31"/>
      <c r="P161" s="258">
        <f>+E161/$E$63*H161</f>
        <v>0</v>
      </c>
      <c r="Q161" s="258">
        <f t="shared" ref="Q161:Q165" si="131">+S161/E161*100</f>
        <v>0</v>
      </c>
      <c r="R161" s="259"/>
      <c r="S161" s="260">
        <f t="shared" ref="S161:S165" si="132">W161</f>
        <v>0</v>
      </c>
      <c r="T161" s="1769" t="s">
        <v>126</v>
      </c>
      <c r="U161" s="248" t="s">
        <v>74</v>
      </c>
      <c r="V161" s="249">
        <v>811000</v>
      </c>
      <c r="W161" s="264">
        <v>0</v>
      </c>
      <c r="X161" s="265">
        <v>811000</v>
      </c>
      <c r="Y161" s="266"/>
      <c r="Z161" s="266"/>
      <c r="AA161" s="266"/>
      <c r="AB161" s="266"/>
      <c r="AC161" s="266"/>
      <c r="AD161" s="266"/>
      <c r="AE161" s="266"/>
      <c r="AF161" s="266"/>
      <c r="AG161" s="266"/>
      <c r="AH161" s="267"/>
      <c r="AI161" s="108">
        <f t="shared" ref="AI161:AI165" si="133">SUM(W161:AH161)</f>
        <v>811000</v>
      </c>
      <c r="AJ161" s="1773" t="str">
        <f t="shared" si="124"/>
        <v>Sub Kegiatan Pemantauan Harga dan Stok Barang Kebutuhan Pokok dan Barang Penting pada Pelaku Usaha Distribusi Barang dalam 1 (satu) Kabupaten/Kota</v>
      </c>
      <c r="AK161" s="248" t="s">
        <v>74</v>
      </c>
      <c r="AL161" s="249">
        <v>811000</v>
      </c>
      <c r="AM161" s="268"/>
      <c r="AN161" s="104">
        <v>0</v>
      </c>
      <c r="AO161" s="269"/>
      <c r="AP161" s="102"/>
      <c r="AQ161" s="104">
        <v>0</v>
      </c>
      <c r="AR161" s="105">
        <v>0</v>
      </c>
      <c r="AS161" s="111">
        <v>0</v>
      </c>
      <c r="AT161" s="270">
        <v>0</v>
      </c>
      <c r="AU161" s="105">
        <v>0</v>
      </c>
      <c r="AV161" s="271">
        <v>0</v>
      </c>
      <c r="AW161" s="272">
        <v>0</v>
      </c>
      <c r="AX161" s="104">
        <v>0</v>
      </c>
      <c r="AY161" s="273">
        <f t="shared" ref="AY161:AY165" si="134">SUM(AM161:AX161)</f>
        <v>0</v>
      </c>
      <c r="AZ161" s="43"/>
      <c r="BA161" s="43"/>
      <c r="BB161" s="43"/>
    </row>
    <row r="162" spans="1:54" ht="55.5" customHeight="1">
      <c r="A162" s="330"/>
      <c r="B162" s="180" t="s">
        <v>126</v>
      </c>
      <c r="C162" s="275" t="s">
        <v>76</v>
      </c>
      <c r="D162" s="248" t="s">
        <v>77</v>
      </c>
      <c r="E162" s="249">
        <v>991000</v>
      </c>
      <c r="F162" s="326">
        <f t="shared" si="125"/>
        <v>0</v>
      </c>
      <c r="G162" s="251">
        <f t="shared" si="126"/>
        <v>0</v>
      </c>
      <c r="H162" s="284">
        <f>+'Kertas Kerja Bantu'!G56</f>
        <v>0</v>
      </c>
      <c r="I162" s="251">
        <f t="shared" si="127"/>
        <v>0</v>
      </c>
      <c r="J162" s="251">
        <f t="shared" si="128"/>
        <v>0</v>
      </c>
      <c r="K162" s="253">
        <f t="shared" si="129"/>
        <v>0</v>
      </c>
      <c r="L162" s="254">
        <f t="shared" si="130"/>
        <v>991000</v>
      </c>
      <c r="M162" s="255" t="s">
        <v>108</v>
      </c>
      <c r="N162" s="256" t="s">
        <v>108</v>
      </c>
      <c r="O162" s="31"/>
      <c r="P162" s="258"/>
      <c r="Q162" s="258">
        <f t="shared" si="131"/>
        <v>0</v>
      </c>
      <c r="R162" s="259"/>
      <c r="S162" s="260">
        <f t="shared" si="132"/>
        <v>0</v>
      </c>
      <c r="T162" s="1663"/>
      <c r="U162" s="248" t="s">
        <v>77</v>
      </c>
      <c r="V162" s="249">
        <v>991000</v>
      </c>
      <c r="W162" s="279">
        <v>0</v>
      </c>
      <c r="X162" s="280"/>
      <c r="Y162" s="280">
        <v>686000</v>
      </c>
      <c r="Z162" s="266"/>
      <c r="AA162" s="266"/>
      <c r="AB162" s="266"/>
      <c r="AC162" s="266"/>
      <c r="AD162" s="266"/>
      <c r="AE162" s="266"/>
      <c r="AF162" s="266"/>
      <c r="AG162" s="281"/>
      <c r="AH162" s="265">
        <v>305000</v>
      </c>
      <c r="AI162" s="125">
        <f t="shared" si="133"/>
        <v>991000</v>
      </c>
      <c r="AJ162" s="1663"/>
      <c r="AK162" s="248" t="s">
        <v>77</v>
      </c>
      <c r="AL162" s="249">
        <v>991000</v>
      </c>
      <c r="AM162" s="268"/>
      <c r="AN162" s="102"/>
      <c r="AO162" s="102"/>
      <c r="AP162" s="102"/>
      <c r="AQ162" s="104">
        <v>0</v>
      </c>
      <c r="AR162" s="105">
        <v>0</v>
      </c>
      <c r="AS162" s="111">
        <v>0</v>
      </c>
      <c r="AT162" s="111">
        <v>0</v>
      </c>
      <c r="AU162" s="105">
        <v>0</v>
      </c>
      <c r="AV162" s="111">
        <v>0</v>
      </c>
      <c r="AW162" s="111">
        <v>0</v>
      </c>
      <c r="AX162" s="102">
        <v>0</v>
      </c>
      <c r="AY162" s="273">
        <f t="shared" si="134"/>
        <v>0</v>
      </c>
      <c r="AZ162" s="43"/>
      <c r="BA162" s="43"/>
      <c r="BB162" s="43"/>
    </row>
    <row r="163" spans="1:54" ht="47.25" customHeight="1">
      <c r="A163" s="330"/>
      <c r="B163" s="180"/>
      <c r="C163" s="275" t="s">
        <v>78</v>
      </c>
      <c r="D163" s="338" t="s">
        <v>79</v>
      </c>
      <c r="E163" s="249">
        <v>50000</v>
      </c>
      <c r="F163" s="326">
        <f t="shared" si="125"/>
        <v>0</v>
      </c>
      <c r="G163" s="251">
        <f t="shared" si="126"/>
        <v>0</v>
      </c>
      <c r="H163" s="284"/>
      <c r="I163" s="251">
        <f t="shared" si="127"/>
        <v>0</v>
      </c>
      <c r="J163" s="251">
        <f t="shared" si="128"/>
        <v>0</v>
      </c>
      <c r="K163" s="253">
        <f t="shared" si="129"/>
        <v>0</v>
      </c>
      <c r="L163" s="254">
        <f t="shared" si="130"/>
        <v>50000</v>
      </c>
      <c r="M163" s="282" t="s">
        <v>108</v>
      </c>
      <c r="N163" s="256" t="s">
        <v>108</v>
      </c>
      <c r="O163" s="31"/>
      <c r="P163" s="258">
        <f t="shared" ref="P163:P165" si="135">+E163/$E$63*H163</f>
        <v>0</v>
      </c>
      <c r="Q163" s="258">
        <f t="shared" si="131"/>
        <v>0</v>
      </c>
      <c r="R163" s="259"/>
      <c r="S163" s="260">
        <f t="shared" si="132"/>
        <v>0</v>
      </c>
      <c r="T163" s="1663"/>
      <c r="U163" s="338" t="s">
        <v>79</v>
      </c>
      <c r="V163" s="249">
        <v>50000</v>
      </c>
      <c r="W163" s="264">
        <v>0</v>
      </c>
      <c r="X163" s="265">
        <v>50000</v>
      </c>
      <c r="Y163" s="280"/>
      <c r="Z163" s="281"/>
      <c r="AA163" s="281"/>
      <c r="AB163" s="281"/>
      <c r="AC163" s="281"/>
      <c r="AD163" s="281"/>
      <c r="AE163" s="266"/>
      <c r="AF163" s="266"/>
      <c r="AG163" s="266"/>
      <c r="AH163" s="281"/>
      <c r="AI163" s="125">
        <f t="shared" si="133"/>
        <v>50000</v>
      </c>
      <c r="AJ163" s="1664"/>
      <c r="AK163" s="338" t="s">
        <v>79</v>
      </c>
      <c r="AL163" s="249">
        <v>50000</v>
      </c>
      <c r="AM163" s="268"/>
      <c r="AN163" s="102"/>
      <c r="AO163" s="102"/>
      <c r="AP163" s="102"/>
      <c r="AQ163" s="104">
        <v>0</v>
      </c>
      <c r="AR163" s="105">
        <v>0</v>
      </c>
      <c r="AS163" s="111">
        <v>0</v>
      </c>
      <c r="AT163" s="111">
        <v>0</v>
      </c>
      <c r="AU163" s="105">
        <v>0</v>
      </c>
      <c r="AV163" s="111">
        <v>0</v>
      </c>
      <c r="AW163" s="111">
        <v>0</v>
      </c>
      <c r="AX163" s="102">
        <v>0</v>
      </c>
      <c r="AY163" s="273">
        <f t="shared" si="134"/>
        <v>0</v>
      </c>
      <c r="AZ163" s="43"/>
      <c r="BA163" s="43"/>
      <c r="BB163" s="43"/>
    </row>
    <row r="164" spans="1:54" ht="41.25" customHeight="1">
      <c r="A164" s="330"/>
      <c r="B164" s="180"/>
      <c r="C164" s="275" t="s">
        <v>80</v>
      </c>
      <c r="D164" s="248" t="s">
        <v>81</v>
      </c>
      <c r="E164" s="249">
        <v>1209000</v>
      </c>
      <c r="F164" s="326">
        <f t="shared" si="125"/>
        <v>0</v>
      </c>
      <c r="G164" s="251">
        <f t="shared" si="126"/>
        <v>0</v>
      </c>
      <c r="H164" s="284"/>
      <c r="I164" s="251">
        <f t="shared" si="127"/>
        <v>0</v>
      </c>
      <c r="J164" s="251">
        <f t="shared" si="128"/>
        <v>0</v>
      </c>
      <c r="K164" s="253">
        <f t="shared" si="129"/>
        <v>0</v>
      </c>
      <c r="L164" s="254">
        <f t="shared" si="130"/>
        <v>1209000</v>
      </c>
      <c r="M164" s="282" t="s">
        <v>108</v>
      </c>
      <c r="N164" s="256" t="s">
        <v>108</v>
      </c>
      <c r="O164" s="31"/>
      <c r="P164" s="258">
        <f t="shared" si="135"/>
        <v>0</v>
      </c>
      <c r="Q164" s="258">
        <f t="shared" si="131"/>
        <v>0</v>
      </c>
      <c r="R164" s="259"/>
      <c r="S164" s="260">
        <f t="shared" si="132"/>
        <v>0</v>
      </c>
      <c r="T164" s="1663"/>
      <c r="U164" s="248" t="s">
        <v>81</v>
      </c>
      <c r="V164" s="249">
        <v>1209000</v>
      </c>
      <c r="W164" s="264">
        <v>0</v>
      </c>
      <c r="X164" s="265">
        <v>1209000</v>
      </c>
      <c r="Y164" s="280"/>
      <c r="Z164" s="281"/>
      <c r="AA164" s="281"/>
      <c r="AB164" s="281"/>
      <c r="AC164" s="280">
        <v>150000</v>
      </c>
      <c r="AD164" s="281"/>
      <c r="AE164" s="266"/>
      <c r="AF164" s="266"/>
      <c r="AG164" s="266"/>
      <c r="AH164" s="281"/>
      <c r="AI164" s="287">
        <f t="shared" si="133"/>
        <v>1359000</v>
      </c>
      <c r="AJ164" s="259"/>
      <c r="AK164" s="248" t="s">
        <v>81</v>
      </c>
      <c r="AL164" s="249">
        <v>1209000</v>
      </c>
      <c r="AM164" s="288"/>
      <c r="AN164" s="289"/>
      <c r="AO164" s="289"/>
      <c r="AP164" s="289"/>
      <c r="AQ164" s="290">
        <v>0</v>
      </c>
      <c r="AR164" s="291">
        <v>0</v>
      </c>
      <c r="AS164" s="292">
        <v>0</v>
      </c>
      <c r="AT164" s="292">
        <v>0</v>
      </c>
      <c r="AU164" s="291">
        <v>0</v>
      </c>
      <c r="AV164" s="292">
        <v>0</v>
      </c>
      <c r="AW164" s="292">
        <v>0</v>
      </c>
      <c r="AX164" s="289">
        <v>0</v>
      </c>
      <c r="AY164" s="273">
        <f t="shared" si="134"/>
        <v>0</v>
      </c>
      <c r="AZ164" s="43"/>
      <c r="BA164" s="43"/>
      <c r="BB164" s="43"/>
    </row>
    <row r="165" spans="1:54" ht="34.5" customHeight="1">
      <c r="A165" s="330"/>
      <c r="B165" s="180"/>
      <c r="C165" s="275" t="s">
        <v>99</v>
      </c>
      <c r="D165" s="338" t="s">
        <v>100</v>
      </c>
      <c r="E165" s="249">
        <v>300000</v>
      </c>
      <c r="F165" s="326">
        <f t="shared" si="125"/>
        <v>0</v>
      </c>
      <c r="G165" s="251">
        <f t="shared" si="126"/>
        <v>0</v>
      </c>
      <c r="H165" s="284">
        <f>+'Kertas Kerja Bantu'!F58</f>
        <v>0</v>
      </c>
      <c r="I165" s="251">
        <f t="shared" si="127"/>
        <v>0</v>
      </c>
      <c r="J165" s="251">
        <f t="shared" si="128"/>
        <v>0</v>
      </c>
      <c r="K165" s="253">
        <f t="shared" si="129"/>
        <v>0</v>
      </c>
      <c r="L165" s="254">
        <f t="shared" si="130"/>
        <v>300000</v>
      </c>
      <c r="M165" s="293" t="s">
        <v>108</v>
      </c>
      <c r="N165" s="256" t="s">
        <v>108</v>
      </c>
      <c r="O165" s="31"/>
      <c r="P165" s="258">
        <f t="shared" si="135"/>
        <v>0</v>
      </c>
      <c r="Q165" s="258">
        <f t="shared" si="131"/>
        <v>0</v>
      </c>
      <c r="R165" s="259"/>
      <c r="S165" s="260">
        <f t="shared" si="132"/>
        <v>0</v>
      </c>
      <c r="T165" s="1663"/>
      <c r="U165" s="338" t="s">
        <v>100</v>
      </c>
      <c r="V165" s="249">
        <v>300000</v>
      </c>
      <c r="W165" s="279">
        <v>0</v>
      </c>
      <c r="X165" s="280">
        <v>150000</v>
      </c>
      <c r="Y165" s="280"/>
      <c r="Z165" s="280"/>
      <c r="AA165" s="280"/>
      <c r="AB165" s="280"/>
      <c r="AC165" s="280"/>
      <c r="AD165" s="280"/>
      <c r="AE165" s="280"/>
      <c r="AF165" s="280"/>
      <c r="AG165" s="280"/>
      <c r="AH165" s="280"/>
      <c r="AI165" s="295">
        <f t="shared" si="133"/>
        <v>150000</v>
      </c>
      <c r="AJ165" s="259"/>
      <c r="AK165" s="338" t="s">
        <v>100</v>
      </c>
      <c r="AL165" s="249">
        <v>300000</v>
      </c>
      <c r="AM165" s="296"/>
      <c r="AN165" s="295"/>
      <c r="AO165" s="295"/>
      <c r="AP165" s="295"/>
      <c r="AQ165" s="297">
        <v>0</v>
      </c>
      <c r="AR165" s="298">
        <v>0</v>
      </c>
      <c r="AS165" s="299">
        <v>0</v>
      </c>
      <c r="AT165" s="299">
        <v>0</v>
      </c>
      <c r="AU165" s="298">
        <v>0</v>
      </c>
      <c r="AV165" s="299">
        <v>0</v>
      </c>
      <c r="AW165" s="299">
        <v>0</v>
      </c>
      <c r="AX165" s="297">
        <v>0</v>
      </c>
      <c r="AY165" s="273">
        <f t="shared" si="134"/>
        <v>0</v>
      </c>
      <c r="AZ165" s="43"/>
      <c r="BA165" s="43"/>
      <c r="BB165" s="43"/>
    </row>
    <row r="166" spans="1:54" ht="27.75" customHeight="1">
      <c r="A166" s="330"/>
      <c r="B166" s="180"/>
      <c r="C166" s="275" t="s">
        <v>82</v>
      </c>
      <c r="D166" s="248" t="s">
        <v>83</v>
      </c>
      <c r="E166" s="249">
        <v>2880000</v>
      </c>
      <c r="F166" s="326">
        <f t="shared" si="125"/>
        <v>0</v>
      </c>
      <c r="G166" s="251">
        <f t="shared" si="126"/>
        <v>0</v>
      </c>
      <c r="H166" s="284">
        <f>+'Kertas Kerja Bantu'!F59</f>
        <v>0</v>
      </c>
      <c r="I166" s="251">
        <f t="shared" si="127"/>
        <v>0</v>
      </c>
      <c r="J166" s="251">
        <f t="shared" si="128"/>
        <v>0</v>
      </c>
      <c r="K166" s="253">
        <f t="shared" si="129"/>
        <v>0</v>
      </c>
      <c r="L166" s="254">
        <f t="shared" si="130"/>
        <v>2880000</v>
      </c>
      <c r="M166" s="293" t="s">
        <v>108</v>
      </c>
      <c r="N166" s="256" t="s">
        <v>108</v>
      </c>
      <c r="O166" s="31"/>
      <c r="P166" s="258"/>
      <c r="Q166" s="258"/>
      <c r="R166" s="259"/>
      <c r="S166" s="260"/>
      <c r="T166" s="1663"/>
      <c r="U166" s="248" t="s">
        <v>83</v>
      </c>
      <c r="V166" s="249">
        <v>2880000</v>
      </c>
      <c r="W166" s="357"/>
      <c r="X166" s="358">
        <v>480000</v>
      </c>
      <c r="Y166" s="358">
        <v>240000</v>
      </c>
      <c r="Z166" s="280">
        <v>240000</v>
      </c>
      <c r="AA166" s="280">
        <v>240000</v>
      </c>
      <c r="AB166" s="280">
        <v>240000</v>
      </c>
      <c r="AC166" s="280">
        <v>240000</v>
      </c>
      <c r="AD166" s="280">
        <v>240000</v>
      </c>
      <c r="AE166" s="280">
        <v>240000</v>
      </c>
      <c r="AF166" s="280">
        <v>240000</v>
      </c>
      <c r="AG166" s="280">
        <v>240000</v>
      </c>
      <c r="AH166" s="280">
        <v>240000</v>
      </c>
      <c r="AI166" s="308"/>
      <c r="AJ166" s="356"/>
      <c r="AK166" s="248" t="s">
        <v>83</v>
      </c>
      <c r="AL166" s="249">
        <v>2880000</v>
      </c>
      <c r="AM166" s="359"/>
      <c r="AN166" s="360"/>
      <c r="AO166" s="361"/>
      <c r="AP166" s="361"/>
      <c r="AQ166" s="361"/>
      <c r="AR166" s="361"/>
      <c r="AS166" s="361"/>
      <c r="AT166" s="361"/>
      <c r="AU166" s="361"/>
      <c r="AV166" s="361"/>
      <c r="AW166" s="361"/>
      <c r="AX166" s="361"/>
      <c r="AY166" s="273"/>
      <c r="AZ166" s="43"/>
      <c r="BA166" s="43"/>
      <c r="BB166" s="43"/>
    </row>
    <row r="167" spans="1:54" ht="27.75" customHeight="1">
      <c r="A167" s="300"/>
      <c r="B167" s="256"/>
      <c r="C167" s="301" t="s">
        <v>84</v>
      </c>
      <c r="D167" s="247"/>
      <c r="E167" s="302">
        <f>SUM(E161:E166)</f>
        <v>6241000</v>
      </c>
      <c r="F167" s="303">
        <f>SUM(F161:F165)</f>
        <v>0</v>
      </c>
      <c r="G167" s="304">
        <f t="shared" si="126"/>
        <v>0</v>
      </c>
      <c r="H167" s="304">
        <f>+P167</f>
        <v>0</v>
      </c>
      <c r="I167" s="305">
        <f t="shared" si="127"/>
        <v>0</v>
      </c>
      <c r="J167" s="305">
        <f t="shared" si="128"/>
        <v>0</v>
      </c>
      <c r="K167" s="303">
        <f t="shared" ref="K167:L167" si="136">SUM(K161:K166)</f>
        <v>0</v>
      </c>
      <c r="L167" s="306">
        <f t="shared" si="136"/>
        <v>6241000</v>
      </c>
      <c r="M167" s="306"/>
      <c r="N167" s="307"/>
      <c r="O167" s="31"/>
      <c r="P167" s="258">
        <f>SUM(P161:P165)</f>
        <v>0</v>
      </c>
      <c r="Q167" s="258">
        <f>+S167/E167*100</f>
        <v>0</v>
      </c>
      <c r="R167" s="259"/>
      <c r="S167" s="260">
        <f>SUM(S161:S165)</f>
        <v>0</v>
      </c>
      <c r="T167" s="1664"/>
      <c r="U167" s="260"/>
      <c r="V167" s="260">
        <f>SUM(V161:V166)</f>
        <v>6241000</v>
      </c>
      <c r="W167" s="260">
        <f>SUM(W161:W165)</f>
        <v>0</v>
      </c>
      <c r="X167" s="260">
        <f t="shared" ref="X167:AH167" si="137">SUM(X161:X166)</f>
        <v>2700000</v>
      </c>
      <c r="Y167" s="260">
        <f t="shared" si="137"/>
        <v>926000</v>
      </c>
      <c r="Z167" s="260">
        <f t="shared" si="137"/>
        <v>240000</v>
      </c>
      <c r="AA167" s="260">
        <f t="shared" si="137"/>
        <v>240000</v>
      </c>
      <c r="AB167" s="260">
        <f t="shared" si="137"/>
        <v>240000</v>
      </c>
      <c r="AC167" s="260">
        <f t="shared" si="137"/>
        <v>390000</v>
      </c>
      <c r="AD167" s="260">
        <f t="shared" si="137"/>
        <v>240000</v>
      </c>
      <c r="AE167" s="260">
        <f t="shared" si="137"/>
        <v>240000</v>
      </c>
      <c r="AF167" s="260">
        <f t="shared" si="137"/>
        <v>240000</v>
      </c>
      <c r="AG167" s="260">
        <f t="shared" si="137"/>
        <v>240000</v>
      </c>
      <c r="AH167" s="260">
        <f t="shared" si="137"/>
        <v>545000</v>
      </c>
      <c r="AI167" s="308">
        <f>SUM(AI161:AI165)</f>
        <v>3361000</v>
      </c>
      <c r="AJ167" s="356"/>
      <c r="AK167" s="259"/>
      <c r="AL167" s="309">
        <f>SUM(AL161:AL166)</f>
        <v>6241000</v>
      </c>
      <c r="AM167" s="310">
        <f t="shared" ref="AM167:AN167" si="138">SUM(AM161:AM165)</f>
        <v>0</v>
      </c>
      <c r="AN167" s="310">
        <f t="shared" si="138"/>
        <v>0</v>
      </c>
      <c r="AO167" s="311"/>
      <c r="AP167" s="311"/>
      <c r="AQ167" s="311">
        <f t="shared" ref="AQ167:AY167" si="139">SUM(AQ161:AQ165)</f>
        <v>0</v>
      </c>
      <c r="AR167" s="311">
        <f t="shared" si="139"/>
        <v>0</v>
      </c>
      <c r="AS167" s="311">
        <f t="shared" si="139"/>
        <v>0</v>
      </c>
      <c r="AT167" s="311">
        <f t="shared" si="139"/>
        <v>0</v>
      </c>
      <c r="AU167" s="311">
        <f t="shared" si="139"/>
        <v>0</v>
      </c>
      <c r="AV167" s="311">
        <f t="shared" si="139"/>
        <v>0</v>
      </c>
      <c r="AW167" s="311">
        <f t="shared" si="139"/>
        <v>0</v>
      </c>
      <c r="AX167" s="311">
        <f t="shared" si="139"/>
        <v>0</v>
      </c>
      <c r="AY167" s="273">
        <f t="shared" si="139"/>
        <v>0</v>
      </c>
      <c r="AZ167" s="43"/>
      <c r="BA167" s="43"/>
      <c r="BB167" s="43"/>
    </row>
    <row r="168" spans="1:54" ht="13.5" customHeight="1">
      <c r="A168" s="62"/>
      <c r="B168" s="62"/>
      <c r="C168" s="62"/>
      <c r="D168" s="62"/>
      <c r="E168" s="54"/>
      <c r="F168" s="55"/>
      <c r="G168" s="55"/>
      <c r="H168" s="157"/>
      <c r="I168" s="159"/>
      <c r="J168" s="219"/>
      <c r="K168" s="219"/>
      <c r="L168" s="221"/>
      <c r="M168" s="221"/>
      <c r="N168" s="222"/>
      <c r="O168" s="31"/>
      <c r="P168" s="31"/>
      <c r="Q168" s="31"/>
      <c r="R168" s="43"/>
      <c r="S168" s="43"/>
      <c r="T168" s="43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</row>
    <row r="169" spans="1:54" ht="13.5" customHeight="1">
      <c r="A169" s="62"/>
      <c r="B169" s="62"/>
      <c r="C169" s="62"/>
      <c r="D169" s="62"/>
      <c r="E169" s="54"/>
      <c r="F169" s="55"/>
      <c r="G169" s="55"/>
      <c r="H169" s="157"/>
      <c r="I169" s="159"/>
      <c r="J169" s="219"/>
      <c r="K169" s="1675" t="s">
        <v>85</v>
      </c>
      <c r="L169" s="1655"/>
      <c r="M169" s="1655"/>
      <c r="N169" s="222"/>
      <c r="O169" s="31"/>
      <c r="P169" s="31"/>
      <c r="Q169" s="31"/>
      <c r="R169" s="43"/>
      <c r="S169" s="43"/>
      <c r="T169" s="43"/>
      <c r="U169" s="321"/>
      <c r="V169" s="321"/>
      <c r="W169" s="321"/>
      <c r="X169" s="321"/>
      <c r="Y169" s="321"/>
      <c r="Z169" s="321"/>
      <c r="AA169" s="321"/>
      <c r="AB169" s="321"/>
      <c r="AC169" s="321"/>
      <c r="AD169" s="321"/>
      <c r="AE169" s="321"/>
      <c r="AF169" s="321"/>
      <c r="AG169" s="321"/>
      <c r="AH169" s="321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</row>
    <row r="170" spans="1:54" ht="13.5" customHeight="1">
      <c r="A170" s="1699" t="s">
        <v>87</v>
      </c>
      <c r="B170" s="1655"/>
      <c r="C170" s="207"/>
      <c r="D170" s="1758"/>
      <c r="E170" s="1655"/>
      <c r="F170" s="202"/>
      <c r="G170" s="203"/>
      <c r="H170" s="202"/>
      <c r="I170" s="199"/>
      <c r="J170" s="204"/>
      <c r="K170" s="1675" t="s">
        <v>86</v>
      </c>
      <c r="L170" s="1655"/>
      <c r="M170" s="1655"/>
      <c r="N170" s="222"/>
      <c r="O170" s="31"/>
      <c r="P170" s="31"/>
      <c r="Q170" s="31"/>
      <c r="R170" s="43"/>
      <c r="S170" s="43"/>
      <c r="T170" s="43"/>
      <c r="U170" s="321"/>
      <c r="V170" s="321"/>
      <c r="W170" s="321"/>
      <c r="X170" s="321"/>
      <c r="Y170" s="321"/>
      <c r="Z170" s="321"/>
      <c r="AA170" s="321"/>
      <c r="AB170" s="321"/>
      <c r="AC170" s="321"/>
      <c r="AD170" s="321"/>
      <c r="AE170" s="321"/>
      <c r="AF170" s="321"/>
      <c r="AG170" s="321"/>
      <c r="AH170" s="321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</row>
    <row r="171" spans="1:54" ht="13.5" customHeight="1">
      <c r="A171" s="209"/>
      <c r="B171" s="210"/>
      <c r="C171" s="207"/>
      <c r="D171" s="200"/>
      <c r="E171" s="199"/>
      <c r="F171" s="202"/>
      <c r="G171" s="203"/>
      <c r="H171" s="202"/>
      <c r="I171" s="199"/>
      <c r="J171" s="199"/>
      <c r="K171" s="1676" t="s">
        <v>88</v>
      </c>
      <c r="L171" s="1655"/>
      <c r="M171" s="1655"/>
      <c r="N171" s="222"/>
      <c r="O171" s="31"/>
      <c r="P171" s="31"/>
      <c r="Q171" s="31"/>
      <c r="R171" s="43"/>
      <c r="S171" s="43"/>
      <c r="T171" s="43"/>
      <c r="U171" s="321"/>
      <c r="V171" s="321"/>
      <c r="W171" s="321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</row>
    <row r="172" spans="1:54" ht="13.5" customHeight="1">
      <c r="A172" s="206"/>
      <c r="B172" s="212"/>
      <c r="C172" s="207"/>
      <c r="D172" s="208"/>
      <c r="E172" s="199"/>
      <c r="F172" s="202"/>
      <c r="G172" s="203"/>
      <c r="H172" s="202"/>
      <c r="I172" s="211"/>
      <c r="J172" s="211"/>
      <c r="K172" s="1676" t="s">
        <v>89</v>
      </c>
      <c r="L172" s="1655"/>
      <c r="M172" s="1655"/>
      <c r="N172" s="222"/>
      <c r="O172" s="31"/>
      <c r="P172" s="31"/>
      <c r="Q172" s="31"/>
      <c r="R172" s="43"/>
      <c r="S172" s="43"/>
      <c r="T172" s="43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</row>
    <row r="173" spans="1:54" ht="13.5" customHeight="1">
      <c r="A173" s="206"/>
      <c r="B173" s="212"/>
      <c r="C173" s="207"/>
      <c r="D173" s="208"/>
      <c r="E173" s="199"/>
      <c r="F173" s="202"/>
      <c r="G173" s="203"/>
      <c r="H173" s="202"/>
      <c r="I173" s="211"/>
      <c r="J173" s="211"/>
      <c r="K173" s="213"/>
      <c r="L173" s="213"/>
      <c r="M173" s="208"/>
      <c r="N173" s="222"/>
      <c r="O173" s="31"/>
      <c r="P173" s="31"/>
      <c r="Q173" s="31"/>
      <c r="R173" s="43"/>
      <c r="S173" s="43"/>
      <c r="T173" s="43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</row>
    <row r="174" spans="1:54" ht="13.5" customHeight="1">
      <c r="A174" s="215"/>
      <c r="B174" s="212"/>
      <c r="C174" s="207"/>
      <c r="D174" s="1759"/>
      <c r="E174" s="1655"/>
      <c r="F174" s="202"/>
      <c r="G174" s="203"/>
      <c r="H174" s="202"/>
      <c r="I174" s="214"/>
      <c r="J174" s="214"/>
      <c r="K174" s="214"/>
      <c r="L174" s="217"/>
      <c r="M174" s="208"/>
      <c r="N174" s="222"/>
      <c r="O174" s="31"/>
      <c r="P174" s="31"/>
      <c r="Q174" s="31"/>
      <c r="R174" s="43"/>
      <c r="S174" s="43"/>
      <c r="T174" s="43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</row>
    <row r="175" spans="1:54" ht="13.5" customHeight="1">
      <c r="A175" s="1698" t="s">
        <v>101</v>
      </c>
      <c r="B175" s="1655"/>
      <c r="C175" s="218"/>
      <c r="D175" s="1760"/>
      <c r="E175" s="1655"/>
      <c r="F175" s="202"/>
      <c r="G175" s="218"/>
      <c r="H175" s="218"/>
      <c r="I175" s="205"/>
      <c r="J175" s="205"/>
      <c r="K175" s="1677" t="s">
        <v>91</v>
      </c>
      <c r="L175" s="1655"/>
      <c r="M175" s="1655"/>
      <c r="N175" s="222"/>
      <c r="O175" s="31"/>
      <c r="P175" s="31"/>
      <c r="Q175" s="31"/>
      <c r="R175" s="43"/>
      <c r="S175" s="43"/>
      <c r="T175" s="43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</row>
    <row r="176" spans="1:54" ht="13.5" customHeight="1">
      <c r="A176" s="1699" t="s">
        <v>102</v>
      </c>
      <c r="B176" s="1655"/>
      <c r="C176" s="62"/>
      <c r="D176" s="54"/>
      <c r="E176" s="55"/>
      <c r="F176" s="55"/>
      <c r="G176" s="157"/>
      <c r="H176" s="159"/>
      <c r="I176" s="219"/>
      <c r="J176" s="219"/>
      <c r="K176" s="1682" t="s">
        <v>93</v>
      </c>
      <c r="L176" s="1655"/>
      <c r="M176" s="1655"/>
      <c r="N176" s="222"/>
      <c r="O176" s="31"/>
      <c r="P176" s="31"/>
      <c r="Q176" s="31"/>
      <c r="R176" s="43"/>
      <c r="S176" s="43"/>
      <c r="T176" s="43"/>
      <c r="U176" s="321"/>
      <c r="V176" s="321"/>
      <c r="W176" s="321"/>
      <c r="X176" s="321"/>
      <c r="Y176" s="321"/>
      <c r="Z176" s="321"/>
      <c r="AA176" s="321"/>
      <c r="AB176" s="321"/>
      <c r="AC176" s="321"/>
      <c r="AD176" s="321"/>
      <c r="AE176" s="321"/>
      <c r="AF176" s="321"/>
      <c r="AG176" s="321"/>
      <c r="AH176" s="321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</row>
    <row r="177" spans="1:54" ht="13.5" customHeight="1">
      <c r="A177" s="62"/>
      <c r="B177" s="62"/>
      <c r="C177" s="62"/>
      <c r="D177" s="62"/>
      <c r="E177" s="54"/>
      <c r="F177" s="55"/>
      <c r="G177" s="55"/>
      <c r="H177" s="157"/>
      <c r="I177" s="159"/>
      <c r="J177" s="219"/>
      <c r="K177" s="219"/>
      <c r="L177" s="221"/>
      <c r="M177" s="221"/>
      <c r="N177" s="222"/>
      <c r="O177" s="31"/>
      <c r="P177" s="31"/>
      <c r="Q177" s="31"/>
      <c r="R177" s="43"/>
      <c r="S177" s="43"/>
      <c r="T177" s="43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</row>
    <row r="178" spans="1:54" ht="13.5" customHeight="1">
      <c r="A178" s="62"/>
      <c r="B178" s="62"/>
      <c r="C178" s="62"/>
      <c r="D178" s="62"/>
      <c r="E178" s="54"/>
      <c r="F178" s="55"/>
      <c r="G178" s="55"/>
      <c r="H178" s="157"/>
      <c r="I178" s="159"/>
      <c r="J178" s="219"/>
      <c r="K178" s="219"/>
      <c r="L178" s="221"/>
      <c r="M178" s="221"/>
      <c r="N178" s="222"/>
      <c r="O178" s="31"/>
      <c r="P178" s="31"/>
      <c r="Q178" s="31"/>
      <c r="R178" s="43"/>
      <c r="S178" s="43"/>
      <c r="T178" s="43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</row>
    <row r="179" spans="1:54" ht="13.5" customHeight="1">
      <c r="A179" s="62"/>
      <c r="B179" s="62"/>
      <c r="C179" s="62"/>
      <c r="D179" s="62"/>
      <c r="E179" s="54"/>
      <c r="F179" s="55"/>
      <c r="G179" s="55"/>
      <c r="H179" s="157"/>
      <c r="I179" s="159"/>
      <c r="J179" s="219"/>
      <c r="K179" s="219"/>
      <c r="L179" s="221"/>
      <c r="M179" s="221"/>
      <c r="N179" s="222"/>
      <c r="O179" s="31"/>
      <c r="P179" s="31"/>
      <c r="Q179" s="31"/>
      <c r="R179" s="43"/>
      <c r="S179" s="43"/>
      <c r="T179" s="43"/>
      <c r="U179" s="321"/>
      <c r="V179" s="321"/>
      <c r="W179" s="321"/>
      <c r="X179" s="321"/>
      <c r="Y179" s="321"/>
      <c r="Z179" s="321"/>
      <c r="AA179" s="321"/>
      <c r="AB179" s="321"/>
      <c r="AC179" s="321"/>
      <c r="AD179" s="321"/>
      <c r="AE179" s="321"/>
      <c r="AF179" s="321"/>
      <c r="AG179" s="321"/>
      <c r="AH179" s="321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</row>
    <row r="180" spans="1:54" ht="13.5" customHeight="1">
      <c r="A180" s="62"/>
      <c r="B180" s="62"/>
      <c r="C180" s="62"/>
      <c r="D180" s="62"/>
      <c r="E180" s="54"/>
      <c r="F180" s="55"/>
      <c r="G180" s="55"/>
      <c r="H180" s="157"/>
      <c r="I180" s="159"/>
      <c r="J180" s="219"/>
      <c r="K180" s="219"/>
      <c r="L180" s="221"/>
      <c r="M180" s="221"/>
      <c r="N180" s="222"/>
      <c r="O180" s="31"/>
      <c r="P180" s="31"/>
      <c r="Q180" s="31"/>
      <c r="R180" s="43"/>
      <c r="S180" s="43"/>
      <c r="T180" s="43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</row>
    <row r="181" spans="1:54" ht="13.5" customHeight="1">
      <c r="A181" s="62"/>
      <c r="B181" s="62"/>
      <c r="C181" s="62"/>
      <c r="D181" s="62"/>
      <c r="E181" s="54"/>
      <c r="F181" s="55"/>
      <c r="G181" s="55"/>
      <c r="H181" s="157"/>
      <c r="I181" s="159"/>
      <c r="J181" s="219"/>
      <c r="K181" s="219"/>
      <c r="L181" s="221"/>
      <c r="M181" s="221"/>
      <c r="N181" s="222"/>
      <c r="O181" s="31"/>
      <c r="P181" s="31"/>
      <c r="Q181" s="31"/>
      <c r="R181" s="43"/>
      <c r="S181" s="43"/>
      <c r="T181" s="43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</row>
    <row r="182" spans="1:54" ht="13.5" customHeight="1">
      <c r="A182" s="62"/>
      <c r="B182" s="62"/>
      <c r="C182" s="62"/>
      <c r="D182" s="62"/>
      <c r="E182" s="54"/>
      <c r="F182" s="55"/>
      <c r="G182" s="55"/>
      <c r="H182" s="157"/>
      <c r="I182" s="159"/>
      <c r="J182" s="219"/>
      <c r="K182" s="219"/>
      <c r="L182" s="221"/>
      <c r="M182" s="221"/>
      <c r="N182" s="222"/>
      <c r="O182" s="31"/>
      <c r="P182" s="31"/>
      <c r="Q182" s="31"/>
      <c r="R182" s="43"/>
      <c r="S182" s="43"/>
      <c r="T182" s="43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</row>
    <row r="183" spans="1:54" ht="13.5" customHeight="1">
      <c r="A183" s="62"/>
      <c r="B183" s="62"/>
      <c r="C183" s="62"/>
      <c r="D183" s="62"/>
      <c r="E183" s="54"/>
      <c r="F183" s="55"/>
      <c r="G183" s="55"/>
      <c r="H183" s="157"/>
      <c r="I183" s="159"/>
      <c r="J183" s="219"/>
      <c r="K183" s="219"/>
      <c r="L183" s="221"/>
      <c r="M183" s="221"/>
      <c r="N183" s="222"/>
      <c r="O183" s="31"/>
      <c r="P183" s="31"/>
      <c r="Q183" s="31"/>
      <c r="R183" s="43"/>
      <c r="S183" s="43"/>
      <c r="T183" s="43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</row>
    <row r="184" spans="1:54" ht="13.5" customHeight="1">
      <c r="A184" s="62"/>
      <c r="B184" s="62"/>
      <c r="C184" s="62"/>
      <c r="D184" s="62"/>
      <c r="E184" s="54"/>
      <c r="F184" s="55"/>
      <c r="G184" s="55"/>
      <c r="H184" s="157"/>
      <c r="I184" s="159"/>
      <c r="J184" s="219"/>
      <c r="K184" s="219"/>
      <c r="L184" s="221"/>
      <c r="M184" s="221"/>
      <c r="N184" s="222"/>
      <c r="O184" s="31"/>
      <c r="P184" s="31"/>
      <c r="Q184" s="31"/>
      <c r="R184" s="43"/>
      <c r="S184" s="43"/>
      <c r="T184" s="43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</row>
    <row r="185" spans="1:54" ht="13.5" customHeight="1">
      <c r="A185" s="362">
        <v>8</v>
      </c>
      <c r="B185" s="62"/>
      <c r="C185" s="62"/>
      <c r="D185" s="62"/>
      <c r="E185" s="54"/>
      <c r="F185" s="55"/>
      <c r="G185" s="55"/>
      <c r="H185" s="157"/>
      <c r="I185" s="159"/>
      <c r="J185" s="219"/>
      <c r="K185" s="219"/>
      <c r="L185" s="221"/>
      <c r="M185" s="221"/>
      <c r="N185" s="222"/>
      <c r="O185" s="31"/>
      <c r="P185" s="31"/>
      <c r="Q185" s="31"/>
      <c r="R185" s="43"/>
      <c r="S185" s="43"/>
      <c r="T185" s="43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</row>
    <row r="186" spans="1:54" ht="13.5" customHeight="1">
      <c r="A186" s="166"/>
      <c r="B186" s="1670" t="s">
        <v>45</v>
      </c>
      <c r="C186" s="1655"/>
      <c r="D186" s="1655"/>
      <c r="E186" s="1655"/>
      <c r="F186" s="1655"/>
      <c r="G186" s="1655"/>
      <c r="H186" s="1655"/>
      <c r="I186" s="1655"/>
      <c r="J186" s="1655"/>
      <c r="K186" s="1655"/>
      <c r="L186" s="1655"/>
      <c r="M186" s="1655"/>
      <c r="N186" s="1655"/>
      <c r="O186" s="31"/>
      <c r="P186" s="31"/>
      <c r="Q186" s="31"/>
      <c r="R186" s="43"/>
      <c r="S186" s="43"/>
      <c r="T186" s="43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</row>
    <row r="187" spans="1:54" ht="13.5" customHeight="1">
      <c r="A187" s="166"/>
      <c r="B187" s="1670" t="s">
        <v>46</v>
      </c>
      <c r="C187" s="1655"/>
      <c r="D187" s="1655"/>
      <c r="E187" s="1655"/>
      <c r="F187" s="1655"/>
      <c r="G187" s="1655"/>
      <c r="H187" s="1655"/>
      <c r="I187" s="1655"/>
      <c r="J187" s="1655"/>
      <c r="K187" s="1655"/>
      <c r="L187" s="1655"/>
      <c r="M187" s="1655"/>
      <c r="N187" s="1655"/>
      <c r="O187" s="31"/>
      <c r="P187" s="31"/>
      <c r="Q187" s="31"/>
      <c r="R187" s="43"/>
      <c r="S187" s="43"/>
      <c r="T187" s="43"/>
      <c r="U187" s="321"/>
      <c r="V187" s="321"/>
      <c r="W187" s="321"/>
      <c r="X187" s="321"/>
      <c r="Y187" s="321"/>
      <c r="Z187" s="321"/>
      <c r="AA187" s="321"/>
      <c r="AB187" s="321"/>
      <c r="AC187" s="321"/>
      <c r="AD187" s="321"/>
      <c r="AE187" s="321"/>
      <c r="AF187" s="321"/>
      <c r="AG187" s="321"/>
      <c r="AH187" s="321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</row>
    <row r="188" spans="1:54" ht="13.5" customHeight="1">
      <c r="A188" s="166"/>
      <c r="B188" s="1670" t="s">
        <v>47</v>
      </c>
      <c r="C188" s="1655"/>
      <c r="D188" s="1655"/>
      <c r="E188" s="1655"/>
      <c r="F188" s="1655"/>
      <c r="G188" s="1655"/>
      <c r="H188" s="1655"/>
      <c r="I188" s="1655"/>
      <c r="J188" s="1655"/>
      <c r="K188" s="1655"/>
      <c r="L188" s="1655"/>
      <c r="M188" s="1655"/>
      <c r="N188" s="1655"/>
      <c r="O188" s="31"/>
      <c r="P188" s="31"/>
      <c r="Q188" s="31"/>
      <c r="R188" s="43"/>
      <c r="S188" s="43"/>
      <c r="T188" s="43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</row>
    <row r="189" spans="1:54" ht="13.5" customHeight="1">
      <c r="A189" s="52"/>
      <c r="B189" s="52"/>
      <c r="C189" s="167"/>
      <c r="D189" s="167"/>
      <c r="E189" s="54"/>
      <c r="F189" s="55"/>
      <c r="G189" s="56"/>
      <c r="H189" s="57"/>
      <c r="I189" s="56"/>
      <c r="J189" s="56"/>
      <c r="K189" s="56"/>
      <c r="L189" s="58"/>
      <c r="M189" s="58"/>
      <c r="N189" s="59"/>
      <c r="O189" s="31"/>
      <c r="P189" s="31"/>
      <c r="Q189" s="31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</row>
    <row r="190" spans="1:54" ht="13.5" customHeight="1">
      <c r="A190" s="62"/>
      <c r="B190" s="62"/>
      <c r="C190" s="53"/>
      <c r="D190" s="53"/>
      <c r="E190" s="54"/>
      <c r="F190" s="55"/>
      <c r="G190" s="56"/>
      <c r="H190" s="57"/>
      <c r="I190" s="56"/>
      <c r="J190" s="56"/>
      <c r="K190" s="56"/>
      <c r="L190" s="58"/>
      <c r="M190" s="58"/>
      <c r="N190" s="59"/>
      <c r="O190" s="31"/>
      <c r="P190" s="1751" t="s">
        <v>52</v>
      </c>
      <c r="Q190" s="1752" t="s">
        <v>53</v>
      </c>
      <c r="R190" s="1776"/>
      <c r="S190" s="1751" t="s">
        <v>54</v>
      </c>
      <c r="T190" s="66"/>
      <c r="U190" s="66"/>
      <c r="V190" s="66"/>
      <c r="W190" s="65">
        <v>1</v>
      </c>
      <c r="X190" s="65">
        <v>2</v>
      </c>
      <c r="Y190" s="65">
        <v>3</v>
      </c>
      <c r="Z190" s="65">
        <v>4</v>
      </c>
      <c r="AA190" s="65">
        <v>5</v>
      </c>
      <c r="AB190" s="65">
        <v>6</v>
      </c>
      <c r="AC190" s="65">
        <v>7</v>
      </c>
      <c r="AD190" s="65">
        <v>8</v>
      </c>
      <c r="AE190" s="65">
        <v>9</v>
      </c>
      <c r="AF190" s="65">
        <v>10</v>
      </c>
      <c r="AG190" s="65">
        <v>11</v>
      </c>
      <c r="AH190" s="67">
        <v>12</v>
      </c>
      <c r="AI190" s="47"/>
      <c r="AJ190" s="66"/>
      <c r="AK190" s="66" t="s">
        <v>67</v>
      </c>
      <c r="AL190" s="68"/>
      <c r="AM190" s="69">
        <v>1</v>
      </c>
      <c r="AN190" s="69">
        <v>2</v>
      </c>
      <c r="AO190" s="69">
        <v>3</v>
      </c>
      <c r="AP190" s="69">
        <v>4</v>
      </c>
      <c r="AQ190" s="69">
        <v>5</v>
      </c>
      <c r="AR190" s="69">
        <v>6</v>
      </c>
      <c r="AS190" s="69">
        <v>7</v>
      </c>
      <c r="AT190" s="69">
        <v>8</v>
      </c>
      <c r="AU190" s="69">
        <v>9</v>
      </c>
      <c r="AV190" s="69">
        <v>10</v>
      </c>
      <c r="AW190" s="69">
        <v>11</v>
      </c>
      <c r="AX190" s="70">
        <v>12</v>
      </c>
      <c r="AY190" s="46" t="s">
        <v>95</v>
      </c>
      <c r="AZ190" s="43"/>
      <c r="BA190" s="43"/>
      <c r="BB190" s="43"/>
    </row>
    <row r="191" spans="1:54" ht="13.5" customHeight="1">
      <c r="A191" s="1709" t="s">
        <v>56</v>
      </c>
      <c r="B191" s="1710" t="s">
        <v>57</v>
      </c>
      <c r="C191" s="1710" t="s">
        <v>58</v>
      </c>
      <c r="D191" s="1710" t="s">
        <v>59</v>
      </c>
      <c r="E191" s="1705" t="s">
        <v>60</v>
      </c>
      <c r="F191" s="1706" t="s">
        <v>61</v>
      </c>
      <c r="G191" s="1711" t="s">
        <v>62</v>
      </c>
      <c r="H191" s="1691"/>
      <c r="I191" s="1691"/>
      <c r="J191" s="1692"/>
      <c r="K191" s="1706" t="s">
        <v>63</v>
      </c>
      <c r="L191" s="1705" t="s">
        <v>64</v>
      </c>
      <c r="M191" s="1707" t="s">
        <v>65</v>
      </c>
      <c r="N191" s="1710" t="s">
        <v>66</v>
      </c>
      <c r="O191" s="31"/>
      <c r="P191" s="1663"/>
      <c r="Q191" s="1663"/>
      <c r="R191" s="1660"/>
      <c r="S191" s="1663"/>
      <c r="T191" s="47">
        <v>1</v>
      </c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>
        <v>1</v>
      </c>
      <c r="AK191" s="47"/>
      <c r="AL191" s="48"/>
      <c r="AM191" s="1750" t="s">
        <v>67</v>
      </c>
      <c r="AN191" s="1671"/>
      <c r="AO191" s="1671"/>
      <c r="AP191" s="1671"/>
      <c r="AQ191" s="1671"/>
      <c r="AR191" s="1671"/>
      <c r="AS191" s="1671"/>
      <c r="AT191" s="1671"/>
      <c r="AU191" s="1671"/>
      <c r="AV191" s="1671"/>
      <c r="AW191" s="1671"/>
      <c r="AX191" s="1671"/>
      <c r="AY191" s="46"/>
      <c r="AZ191" s="43"/>
      <c r="BA191" s="43"/>
      <c r="BB191" s="43"/>
    </row>
    <row r="192" spans="1:54" ht="13.5" customHeight="1">
      <c r="A192" s="1663"/>
      <c r="B192" s="1663"/>
      <c r="C192" s="1663"/>
      <c r="D192" s="1663"/>
      <c r="E192" s="1663"/>
      <c r="F192" s="1663"/>
      <c r="G192" s="1711" t="s">
        <v>68</v>
      </c>
      <c r="H192" s="1692"/>
      <c r="I192" s="1711" t="s">
        <v>69</v>
      </c>
      <c r="J192" s="1692"/>
      <c r="K192" s="1663"/>
      <c r="L192" s="1663"/>
      <c r="M192" s="1708"/>
      <c r="N192" s="1663"/>
      <c r="O192" s="31"/>
      <c r="P192" s="1664"/>
      <c r="Q192" s="1664"/>
      <c r="R192" s="1661"/>
      <c r="S192" s="1664"/>
      <c r="T192" s="73"/>
      <c r="U192" s="73"/>
      <c r="V192" s="73"/>
      <c r="W192" s="74" t="s">
        <v>16</v>
      </c>
      <c r="X192" s="74" t="s">
        <v>70</v>
      </c>
      <c r="Y192" s="75" t="s">
        <v>18</v>
      </c>
      <c r="Z192" s="75" t="s">
        <v>19</v>
      </c>
      <c r="AA192" s="75" t="s">
        <v>20</v>
      </c>
      <c r="AB192" s="75" t="s">
        <v>21</v>
      </c>
      <c r="AC192" s="75" t="s">
        <v>22</v>
      </c>
      <c r="AD192" s="74" t="s">
        <v>23</v>
      </c>
      <c r="AE192" s="74" t="s">
        <v>24</v>
      </c>
      <c r="AF192" s="74" t="s">
        <v>25</v>
      </c>
      <c r="AG192" s="74" t="s">
        <v>26</v>
      </c>
      <c r="AH192" s="74" t="s">
        <v>27</v>
      </c>
      <c r="AI192" s="76"/>
      <c r="AJ192" s="73"/>
      <c r="AK192" s="73"/>
      <c r="AL192" s="77"/>
      <c r="AM192" s="78" t="s">
        <v>16</v>
      </c>
      <c r="AN192" s="78" t="s">
        <v>70</v>
      </c>
      <c r="AO192" s="79" t="s">
        <v>18</v>
      </c>
      <c r="AP192" s="79" t="s">
        <v>19</v>
      </c>
      <c r="AQ192" s="79" t="s">
        <v>20</v>
      </c>
      <c r="AR192" s="79" t="s">
        <v>21</v>
      </c>
      <c r="AS192" s="79" t="s">
        <v>22</v>
      </c>
      <c r="AT192" s="78" t="s">
        <v>23</v>
      </c>
      <c r="AU192" s="78" t="s">
        <v>24</v>
      </c>
      <c r="AV192" s="78" t="s">
        <v>25</v>
      </c>
      <c r="AW192" s="78" t="s">
        <v>26</v>
      </c>
      <c r="AX192" s="78" t="s">
        <v>27</v>
      </c>
      <c r="AY192" s="46"/>
      <c r="AZ192" s="43"/>
      <c r="BA192" s="43"/>
      <c r="BB192" s="43"/>
    </row>
    <row r="193" spans="1:54" ht="30.75" customHeight="1">
      <c r="A193" s="1663"/>
      <c r="B193" s="1663"/>
      <c r="C193" s="1663"/>
      <c r="D193" s="1663"/>
      <c r="E193" s="1663"/>
      <c r="F193" s="1663"/>
      <c r="G193" s="71" t="s">
        <v>53</v>
      </c>
      <c r="H193" s="71" t="s">
        <v>71</v>
      </c>
      <c r="I193" s="71" t="s">
        <v>53</v>
      </c>
      <c r="J193" s="71" t="s">
        <v>71</v>
      </c>
      <c r="K193" s="1664"/>
      <c r="L193" s="1663"/>
      <c r="M193" s="1708"/>
      <c r="N193" s="1663"/>
      <c r="O193" s="31"/>
      <c r="P193" s="363"/>
      <c r="Q193" s="363"/>
      <c r="R193" s="47"/>
      <c r="S193" s="363"/>
      <c r="T193" s="74" t="str">
        <f>+B194</f>
        <v>3.30.05.2.01.02</v>
      </c>
      <c r="U193" s="81" t="str">
        <f>+B195</f>
        <v>Sub Kegiatan Pameran Dagang Nasional</v>
      </c>
      <c r="V193" s="175">
        <f>+V194+V195+V196+V197+V198+V199+V200+V201+V202</f>
        <v>557965000</v>
      </c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85"/>
      <c r="AJ193" s="74" t="str">
        <f t="shared" ref="AJ193:AJ202" si="140">+T193</f>
        <v>3.30.05.2.01.02</v>
      </c>
      <c r="AK193" s="81" t="str">
        <f>+B195</f>
        <v>Sub Kegiatan Pameran Dagang Nasional</v>
      </c>
      <c r="AL193" s="86">
        <f>+AL194+AL195</f>
        <v>7693000</v>
      </c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7"/>
      <c r="AZ193" s="43"/>
      <c r="BA193" s="43"/>
      <c r="BB193" s="43"/>
    </row>
    <row r="194" spans="1:54" ht="49.5" customHeight="1">
      <c r="A194" s="88">
        <v>1</v>
      </c>
      <c r="B194" s="89" t="s">
        <v>127</v>
      </c>
      <c r="C194" s="90" t="s">
        <v>73</v>
      </c>
      <c r="D194" s="91" t="s">
        <v>74</v>
      </c>
      <c r="E194" s="364">
        <v>2943000</v>
      </c>
      <c r="F194" s="93">
        <f t="shared" ref="F194:F202" si="141">AY194</f>
        <v>0</v>
      </c>
      <c r="G194" s="94">
        <f t="shared" ref="G194:G203" si="142">+I194</f>
        <v>0</v>
      </c>
      <c r="H194" s="365">
        <f>+'BERKALI KALI'!G114</f>
        <v>0</v>
      </c>
      <c r="I194" s="94">
        <f t="shared" ref="I194:I202" si="143">+Q194</f>
        <v>0</v>
      </c>
      <c r="J194" s="94">
        <f t="shared" ref="J194:J203" si="144">+F194/E194*100</f>
        <v>0</v>
      </c>
      <c r="K194" s="94">
        <f t="shared" ref="K194:K202" si="145">S194</f>
        <v>0</v>
      </c>
      <c r="L194" s="96">
        <f t="shared" ref="L194:L202" si="146">+E194-F194</f>
        <v>2943000</v>
      </c>
      <c r="M194" s="182"/>
      <c r="N194" s="88"/>
      <c r="O194" s="31"/>
      <c r="P194" s="98">
        <f t="shared" ref="P194:P202" si="147">+E194/$E$203*H194</f>
        <v>0</v>
      </c>
      <c r="Q194" s="98">
        <f t="shared" ref="Q194:Q203" si="148">+S194/E194*100</f>
        <v>0</v>
      </c>
      <c r="R194" s="99"/>
      <c r="S194" s="98">
        <f t="shared" ref="S194:S202" si="149">+W194</f>
        <v>0</v>
      </c>
      <c r="T194" s="81" t="str">
        <f t="shared" ref="T194:U194" si="150">+C194</f>
        <v>5.1.02.01.01.0024</v>
      </c>
      <c r="U194" s="81" t="str">
        <f t="shared" si="150"/>
        <v>Belanja Alat/Bahan untuk Kegiatan Kantor-Alat Tulis Kantor</v>
      </c>
      <c r="V194" s="366">
        <v>2943000</v>
      </c>
      <c r="W194" s="185">
        <v>0</v>
      </c>
      <c r="X194" s="367"/>
      <c r="Y194" s="366">
        <v>2943000</v>
      </c>
      <c r="Z194" s="367"/>
      <c r="AA194" s="367"/>
      <c r="AB194" s="368"/>
      <c r="AC194" s="368"/>
      <c r="AD194" s="367"/>
      <c r="AE194" s="368"/>
      <c r="AF194" s="369"/>
      <c r="AG194" s="370"/>
      <c r="AH194" s="367"/>
      <c r="AI194" s="108"/>
      <c r="AJ194" s="81" t="str">
        <f t="shared" si="140"/>
        <v>5.1.02.01.01.0024</v>
      </c>
      <c r="AK194" s="81" t="str">
        <f t="shared" ref="AK194:AL194" si="151">+U194</f>
        <v>Belanja Alat/Bahan untuk Kegiatan Kantor-Alat Tulis Kantor</v>
      </c>
      <c r="AL194" s="109">
        <f t="shared" si="151"/>
        <v>2943000</v>
      </c>
      <c r="AM194" s="110"/>
      <c r="AN194" s="102"/>
      <c r="AO194" s="106"/>
      <c r="AP194" s="102"/>
      <c r="AQ194" s="102"/>
      <c r="AR194" s="105"/>
      <c r="AS194" s="111"/>
      <c r="AT194" s="111"/>
      <c r="AU194" s="105"/>
      <c r="AV194" s="371"/>
      <c r="AW194" s="112"/>
      <c r="AX194" s="102"/>
      <c r="AY194" s="113">
        <f t="shared" ref="AY194:AY202" si="152">SUM(AM194:AX194)</f>
        <v>0</v>
      </c>
      <c r="AZ194" s="43"/>
      <c r="BA194" s="43"/>
      <c r="BB194" s="43"/>
    </row>
    <row r="195" spans="1:54" ht="42.75" customHeight="1">
      <c r="A195" s="114"/>
      <c r="B195" s="115" t="s">
        <v>128</v>
      </c>
      <c r="C195" s="116" t="s">
        <v>76</v>
      </c>
      <c r="D195" s="117" t="s">
        <v>77</v>
      </c>
      <c r="E195" s="372">
        <v>4750000</v>
      </c>
      <c r="F195" s="93">
        <f t="shared" si="141"/>
        <v>0</v>
      </c>
      <c r="G195" s="119">
        <f t="shared" si="142"/>
        <v>0</v>
      </c>
      <c r="H195" s="129">
        <f>+'Kertas Kerja Bantu'!G267</f>
        <v>0</v>
      </c>
      <c r="I195" s="119">
        <f t="shared" si="143"/>
        <v>0</v>
      </c>
      <c r="J195" s="119">
        <f t="shared" si="144"/>
        <v>0</v>
      </c>
      <c r="K195" s="94">
        <f t="shared" si="145"/>
        <v>0</v>
      </c>
      <c r="L195" s="137">
        <f t="shared" si="146"/>
        <v>4750000</v>
      </c>
      <c r="M195" s="121"/>
      <c r="N195" s="114"/>
      <c r="O195" s="31"/>
      <c r="P195" s="98">
        <f t="shared" si="147"/>
        <v>0</v>
      </c>
      <c r="Q195" s="98">
        <f t="shared" si="148"/>
        <v>0</v>
      </c>
      <c r="R195" s="99"/>
      <c r="S195" s="98">
        <f t="shared" si="149"/>
        <v>0</v>
      </c>
      <c r="T195" s="122" t="str">
        <f t="shared" ref="T195:U195" si="153">+C195</f>
        <v>5.1.02.01.01.0026</v>
      </c>
      <c r="U195" s="138" t="str">
        <f t="shared" si="153"/>
        <v>Belanja Alat/Bahan untuk Kegiatan Kantor-Bahan Cetak</v>
      </c>
      <c r="V195" s="373">
        <v>4750000</v>
      </c>
      <c r="W195" s="185">
        <v>0</v>
      </c>
      <c r="X195" s="367"/>
      <c r="Y195" s="374">
        <v>1750000</v>
      </c>
      <c r="Z195" s="367"/>
      <c r="AA195" s="367"/>
      <c r="AB195" s="368"/>
      <c r="AC195" s="186">
        <v>1000000</v>
      </c>
      <c r="AD195" s="367"/>
      <c r="AE195" s="375">
        <v>1000000</v>
      </c>
      <c r="AF195" s="375">
        <v>1000000</v>
      </c>
      <c r="AG195" s="367"/>
      <c r="AH195" s="367"/>
      <c r="AI195" s="125"/>
      <c r="AJ195" s="122" t="str">
        <f t="shared" si="140"/>
        <v>5.1.02.01.01.0026</v>
      </c>
      <c r="AK195" s="138" t="str">
        <f t="shared" ref="AK195:AL195" si="154">+U195</f>
        <v>Belanja Alat/Bahan untuk Kegiatan Kantor-Bahan Cetak</v>
      </c>
      <c r="AL195" s="109">
        <f t="shared" si="154"/>
        <v>4750000</v>
      </c>
      <c r="AM195" s="110"/>
      <c r="AN195" s="102"/>
      <c r="AO195" s="105"/>
      <c r="AP195" s="102"/>
      <c r="AQ195" s="102"/>
      <c r="AR195" s="105"/>
      <c r="AS195" s="111"/>
      <c r="AT195" s="111"/>
      <c r="AU195" s="105"/>
      <c r="AV195" s="111"/>
      <c r="AW195" s="111"/>
      <c r="AX195" s="102"/>
      <c r="AY195" s="113">
        <f t="shared" si="152"/>
        <v>0</v>
      </c>
      <c r="AZ195" s="43"/>
      <c r="BA195" s="43"/>
      <c r="BB195" s="43"/>
    </row>
    <row r="196" spans="1:54" ht="36.75" customHeight="1">
      <c r="A196" s="114"/>
      <c r="B196" s="127"/>
      <c r="C196" s="116" t="s">
        <v>78</v>
      </c>
      <c r="D196" s="117" t="s">
        <v>79</v>
      </c>
      <c r="E196" s="376">
        <v>600000</v>
      </c>
      <c r="F196" s="93">
        <f t="shared" si="141"/>
        <v>0</v>
      </c>
      <c r="G196" s="119">
        <f t="shared" si="142"/>
        <v>0</v>
      </c>
      <c r="H196" s="129">
        <f>+'BERKALI KALI'!G118</f>
        <v>0</v>
      </c>
      <c r="I196" s="119">
        <f t="shared" si="143"/>
        <v>0</v>
      </c>
      <c r="J196" s="119">
        <f t="shared" si="144"/>
        <v>0</v>
      </c>
      <c r="K196" s="94">
        <f t="shared" si="145"/>
        <v>0</v>
      </c>
      <c r="L196" s="377">
        <f t="shared" si="146"/>
        <v>600000</v>
      </c>
      <c r="M196" s="121"/>
      <c r="N196" s="114"/>
      <c r="O196" s="31"/>
      <c r="P196" s="98">
        <f t="shared" si="147"/>
        <v>0</v>
      </c>
      <c r="Q196" s="98">
        <f t="shared" si="148"/>
        <v>0</v>
      </c>
      <c r="R196" s="99"/>
      <c r="S196" s="98">
        <f t="shared" si="149"/>
        <v>0</v>
      </c>
      <c r="T196" s="122" t="str">
        <f t="shared" ref="T196:U196" si="155">+C196</f>
        <v>5.1.02.01.01.0027</v>
      </c>
      <c r="U196" s="138" t="str">
        <f t="shared" si="155"/>
        <v>Belanja Alat/Bahan untuk Kegiatan Kantor-Benda Pos</v>
      </c>
      <c r="V196" s="378">
        <v>600000</v>
      </c>
      <c r="W196" s="185">
        <v>0</v>
      </c>
      <c r="X196" s="367"/>
      <c r="Y196" s="188">
        <v>600000</v>
      </c>
      <c r="Z196" s="367"/>
      <c r="AA196" s="367"/>
      <c r="AB196" s="368"/>
      <c r="AC196" s="368"/>
      <c r="AD196" s="367"/>
      <c r="AE196" s="368"/>
      <c r="AF196" s="367"/>
      <c r="AG196" s="367"/>
      <c r="AH196" s="367"/>
      <c r="AI196" s="125"/>
      <c r="AJ196" s="122" t="str">
        <f t="shared" si="140"/>
        <v>5.1.02.01.01.0027</v>
      </c>
      <c r="AK196" s="138" t="str">
        <f t="shared" ref="AK196:AL196" si="156">+U196</f>
        <v>Belanja Alat/Bahan untuk Kegiatan Kantor-Benda Pos</v>
      </c>
      <c r="AL196" s="109">
        <f t="shared" si="156"/>
        <v>600000</v>
      </c>
      <c r="AM196" s="110"/>
      <c r="AN196" s="102"/>
      <c r="AO196" s="105"/>
      <c r="AP196" s="102"/>
      <c r="AQ196" s="102"/>
      <c r="AR196" s="105"/>
      <c r="AS196" s="111"/>
      <c r="AT196" s="111"/>
      <c r="AU196" s="105"/>
      <c r="AV196" s="111"/>
      <c r="AW196" s="111"/>
      <c r="AX196" s="102"/>
      <c r="AY196" s="113">
        <f t="shared" si="152"/>
        <v>0</v>
      </c>
      <c r="AZ196" s="43"/>
      <c r="BA196" s="43"/>
      <c r="BB196" s="43"/>
    </row>
    <row r="197" spans="1:54" ht="39" customHeight="1">
      <c r="A197" s="379"/>
      <c r="B197" s="380"/>
      <c r="C197" s="381" t="s">
        <v>80</v>
      </c>
      <c r="D197" s="382" t="s">
        <v>81</v>
      </c>
      <c r="E197" s="383">
        <v>4318000</v>
      </c>
      <c r="F197" s="93">
        <f t="shared" si="141"/>
        <v>0</v>
      </c>
      <c r="G197" s="384">
        <f t="shared" si="142"/>
        <v>0</v>
      </c>
      <c r="H197" s="385">
        <f>+'BERKALI KALI'!G122</f>
        <v>0</v>
      </c>
      <c r="I197" s="384">
        <f t="shared" si="143"/>
        <v>0</v>
      </c>
      <c r="J197" s="385">
        <f t="shared" si="144"/>
        <v>0</v>
      </c>
      <c r="K197" s="94">
        <f t="shared" si="145"/>
        <v>0</v>
      </c>
      <c r="L197" s="386">
        <f t="shared" si="146"/>
        <v>4318000</v>
      </c>
      <c r="M197" s="387"/>
      <c r="N197" s="381"/>
      <c r="O197" s="31"/>
      <c r="P197" s="98">
        <f t="shared" si="147"/>
        <v>0</v>
      </c>
      <c r="Q197" s="98">
        <f t="shared" si="148"/>
        <v>0</v>
      </c>
      <c r="R197" s="99"/>
      <c r="S197" s="98">
        <f t="shared" si="149"/>
        <v>0</v>
      </c>
      <c r="T197" s="122" t="str">
        <f t="shared" ref="T197:U197" si="157">+C197</f>
        <v>5.1.02.01.01.0029</v>
      </c>
      <c r="U197" s="138" t="str">
        <f t="shared" si="157"/>
        <v>Belanja Alat/Bahan untuk Kegiatan Kantor-Bahan Komputer</v>
      </c>
      <c r="V197" s="388">
        <v>4318000</v>
      </c>
      <c r="W197" s="185">
        <v>0</v>
      </c>
      <c r="X197" s="367"/>
      <c r="Y197" s="388">
        <v>4318000</v>
      </c>
      <c r="Z197" s="367"/>
      <c r="AA197" s="367"/>
      <c r="AB197" s="368"/>
      <c r="AC197" s="367"/>
      <c r="AD197" s="367"/>
      <c r="AE197" s="368"/>
      <c r="AF197" s="367"/>
      <c r="AG197" s="367"/>
      <c r="AH197" s="367"/>
      <c r="AI197" s="125"/>
      <c r="AJ197" s="122" t="str">
        <f t="shared" si="140"/>
        <v>5.1.02.01.01.0029</v>
      </c>
      <c r="AK197" s="138" t="str">
        <f t="shared" ref="AK197:AL197" si="158">+U197</f>
        <v>Belanja Alat/Bahan untuk Kegiatan Kantor-Bahan Komputer</v>
      </c>
      <c r="AL197" s="109">
        <f t="shared" si="158"/>
        <v>4318000</v>
      </c>
      <c r="AM197" s="110"/>
      <c r="AN197" s="102"/>
      <c r="AO197" s="105"/>
      <c r="AP197" s="102"/>
      <c r="AQ197" s="102"/>
      <c r="AR197" s="105"/>
      <c r="AS197" s="111"/>
      <c r="AT197" s="111"/>
      <c r="AU197" s="105"/>
      <c r="AV197" s="111"/>
      <c r="AW197" s="111"/>
      <c r="AX197" s="102"/>
      <c r="AY197" s="113">
        <f t="shared" si="152"/>
        <v>0</v>
      </c>
      <c r="AZ197" s="43"/>
      <c r="BA197" s="43"/>
      <c r="BB197" s="43"/>
    </row>
    <row r="198" spans="1:54" ht="30" customHeight="1">
      <c r="A198" s="88"/>
      <c r="B198" s="389"/>
      <c r="C198" s="90" t="s">
        <v>99</v>
      </c>
      <c r="D198" s="91" t="s">
        <v>100</v>
      </c>
      <c r="E198" s="390">
        <v>1200000</v>
      </c>
      <c r="F198" s="93">
        <f t="shared" si="141"/>
        <v>0</v>
      </c>
      <c r="G198" s="94">
        <f t="shared" si="142"/>
        <v>0</v>
      </c>
      <c r="H198" s="365">
        <f>+'Kertas Kerja Bantu'!G273</f>
        <v>0</v>
      </c>
      <c r="I198" s="94">
        <f t="shared" si="143"/>
        <v>0</v>
      </c>
      <c r="J198" s="365">
        <f t="shared" si="144"/>
        <v>0</v>
      </c>
      <c r="K198" s="94">
        <f t="shared" si="145"/>
        <v>0</v>
      </c>
      <c r="L198" s="96">
        <f t="shared" si="146"/>
        <v>1200000</v>
      </c>
      <c r="M198" s="182"/>
      <c r="N198" s="88"/>
      <c r="O198" s="31"/>
      <c r="P198" s="98">
        <f t="shared" si="147"/>
        <v>0</v>
      </c>
      <c r="Q198" s="98">
        <f t="shared" si="148"/>
        <v>0</v>
      </c>
      <c r="R198" s="99"/>
      <c r="S198" s="98">
        <f t="shared" si="149"/>
        <v>0</v>
      </c>
      <c r="T198" s="122" t="str">
        <f t="shared" ref="T198:U198" si="159">+C198</f>
        <v>5.1.02.01.01.0052</v>
      </c>
      <c r="U198" s="138" t="str">
        <f t="shared" si="159"/>
        <v>Belanja Makanan dan Minuman Rapat</v>
      </c>
      <c r="V198" s="391">
        <v>1200000</v>
      </c>
      <c r="W198" s="185">
        <v>0</v>
      </c>
      <c r="X198" s="367"/>
      <c r="Y198" s="368"/>
      <c r="Z198" s="367"/>
      <c r="AA198" s="367"/>
      <c r="AB198" s="368"/>
      <c r="AC198" s="186">
        <v>300000</v>
      </c>
      <c r="AD198" s="367"/>
      <c r="AE198" s="188">
        <v>300000</v>
      </c>
      <c r="AF198" s="375">
        <v>300000</v>
      </c>
      <c r="AG198" s="186">
        <v>300000</v>
      </c>
      <c r="AH198" s="367"/>
      <c r="AI198" s="125"/>
      <c r="AJ198" s="122" t="str">
        <f t="shared" si="140"/>
        <v>5.1.02.01.01.0052</v>
      </c>
      <c r="AK198" s="138" t="str">
        <f t="shared" ref="AK198:AL198" si="160">+U198</f>
        <v>Belanja Makanan dan Minuman Rapat</v>
      </c>
      <c r="AL198" s="109">
        <f t="shared" si="160"/>
        <v>1200000</v>
      </c>
      <c r="AM198" s="110"/>
      <c r="AN198" s="102"/>
      <c r="AO198" s="105"/>
      <c r="AP198" s="102"/>
      <c r="AQ198" s="102"/>
      <c r="AR198" s="105"/>
      <c r="AS198" s="111"/>
      <c r="AT198" s="111"/>
      <c r="AU198" s="105"/>
      <c r="AV198" s="111"/>
      <c r="AW198" s="111"/>
      <c r="AX198" s="102"/>
      <c r="AY198" s="113">
        <f t="shared" si="152"/>
        <v>0</v>
      </c>
      <c r="AZ198" s="43"/>
      <c r="BA198" s="43"/>
      <c r="BB198" s="43"/>
    </row>
    <row r="199" spans="1:54" ht="20.25" customHeight="1">
      <c r="A199" s="114"/>
      <c r="B199" s="127"/>
      <c r="C199" s="116" t="s">
        <v>129</v>
      </c>
      <c r="D199" s="117" t="s">
        <v>130</v>
      </c>
      <c r="E199" s="376">
        <v>100000000</v>
      </c>
      <c r="F199" s="93">
        <f t="shared" si="141"/>
        <v>0</v>
      </c>
      <c r="G199" s="119">
        <f t="shared" si="142"/>
        <v>0</v>
      </c>
      <c r="H199" s="129">
        <f>+'Kertas Kerja Bantu'!G279</f>
        <v>0</v>
      </c>
      <c r="I199" s="119">
        <f t="shared" si="143"/>
        <v>0</v>
      </c>
      <c r="J199" s="119">
        <f t="shared" si="144"/>
        <v>0</v>
      </c>
      <c r="K199" s="94">
        <f t="shared" si="145"/>
        <v>0</v>
      </c>
      <c r="L199" s="137">
        <f t="shared" si="146"/>
        <v>100000000</v>
      </c>
      <c r="M199" s="392"/>
      <c r="N199" s="393"/>
      <c r="O199" s="31"/>
      <c r="P199" s="98">
        <f t="shared" si="147"/>
        <v>0</v>
      </c>
      <c r="Q199" s="98">
        <f t="shared" si="148"/>
        <v>0</v>
      </c>
      <c r="R199" s="99"/>
      <c r="S199" s="98">
        <f t="shared" si="149"/>
        <v>0</v>
      </c>
      <c r="T199" s="122" t="str">
        <f t="shared" ref="T199:U199" si="161">+C199</f>
        <v>5.1.02.02.01.0064</v>
      </c>
      <c r="U199" s="138" t="str">
        <f t="shared" si="161"/>
        <v>Belanja Paket/Pengiriman</v>
      </c>
      <c r="V199" s="378">
        <v>100000000</v>
      </c>
      <c r="W199" s="185">
        <v>0</v>
      </c>
      <c r="X199" s="367"/>
      <c r="Y199" s="368"/>
      <c r="Z199" s="367"/>
      <c r="AA199" s="367"/>
      <c r="AB199" s="394"/>
      <c r="AC199" s="395">
        <v>25000000</v>
      </c>
      <c r="AD199" s="367"/>
      <c r="AE199" s="188">
        <v>25000000</v>
      </c>
      <c r="AF199" s="375">
        <v>25000000</v>
      </c>
      <c r="AG199" s="186">
        <v>25000000</v>
      </c>
      <c r="AH199" s="367"/>
      <c r="AI199" s="125"/>
      <c r="AJ199" s="122" t="str">
        <f t="shared" si="140"/>
        <v>5.1.02.02.01.0064</v>
      </c>
      <c r="AK199" s="138" t="str">
        <f t="shared" ref="AK199:AL199" si="162">+U199</f>
        <v>Belanja Paket/Pengiriman</v>
      </c>
      <c r="AL199" s="109">
        <f t="shared" si="162"/>
        <v>100000000</v>
      </c>
      <c r="AM199" s="110"/>
      <c r="AN199" s="102"/>
      <c r="AO199" s="105"/>
      <c r="AP199" s="102"/>
      <c r="AQ199" s="102"/>
      <c r="AR199" s="105"/>
      <c r="AS199" s="111"/>
      <c r="AT199" s="111"/>
      <c r="AU199" s="105"/>
      <c r="AV199" s="111"/>
      <c r="AW199" s="111"/>
      <c r="AX199" s="102"/>
      <c r="AY199" s="113">
        <f t="shared" si="152"/>
        <v>0</v>
      </c>
      <c r="AZ199" s="43"/>
      <c r="BA199" s="43"/>
      <c r="BB199" s="43"/>
    </row>
    <row r="200" spans="1:54" ht="48" customHeight="1">
      <c r="A200" s="114"/>
      <c r="B200" s="127"/>
      <c r="C200" s="116" t="s">
        <v>131</v>
      </c>
      <c r="D200" s="117" t="s">
        <v>132</v>
      </c>
      <c r="E200" s="376">
        <v>161500000</v>
      </c>
      <c r="F200" s="93">
        <f t="shared" si="141"/>
        <v>0</v>
      </c>
      <c r="G200" s="119">
        <f t="shared" si="142"/>
        <v>0</v>
      </c>
      <c r="H200" s="129">
        <f>+'Kertas Kerja Bantu'!G285</f>
        <v>0</v>
      </c>
      <c r="I200" s="119">
        <f t="shared" si="143"/>
        <v>0</v>
      </c>
      <c r="J200" s="119">
        <f t="shared" si="144"/>
        <v>0</v>
      </c>
      <c r="K200" s="94">
        <f t="shared" si="145"/>
        <v>0</v>
      </c>
      <c r="L200" s="137">
        <f t="shared" si="146"/>
        <v>161500000</v>
      </c>
      <c r="M200" s="392"/>
      <c r="N200" s="396"/>
      <c r="O200" s="31"/>
      <c r="P200" s="98">
        <f t="shared" si="147"/>
        <v>0</v>
      </c>
      <c r="Q200" s="98">
        <f t="shared" si="148"/>
        <v>0</v>
      </c>
      <c r="R200" s="99"/>
      <c r="S200" s="98">
        <f t="shared" si="149"/>
        <v>0</v>
      </c>
      <c r="T200" s="122" t="str">
        <f t="shared" ref="T200:U200" si="163">+C200</f>
        <v>5.1.02.02.05.0030</v>
      </c>
      <c r="U200" s="138" t="str">
        <f t="shared" si="163"/>
        <v>Belanja Sewa Bangunan Gedung Tempat Kerja Lainya</v>
      </c>
      <c r="V200" s="378">
        <v>161500000</v>
      </c>
      <c r="W200" s="185">
        <v>0</v>
      </c>
      <c r="X200" s="367"/>
      <c r="Y200" s="368"/>
      <c r="Z200" s="367"/>
      <c r="AA200" s="367"/>
      <c r="AB200" s="368"/>
      <c r="AC200" s="186">
        <v>48000000</v>
      </c>
      <c r="AD200" s="367"/>
      <c r="AE200" s="188">
        <v>40000000</v>
      </c>
      <c r="AF200" s="375">
        <v>38500000</v>
      </c>
      <c r="AG200" s="186">
        <v>35000000</v>
      </c>
      <c r="AH200" s="367"/>
      <c r="AI200" s="125"/>
      <c r="AJ200" s="122" t="str">
        <f t="shared" si="140"/>
        <v>5.1.02.02.05.0030</v>
      </c>
      <c r="AK200" s="138" t="str">
        <f t="shared" ref="AK200:AL200" si="164">+U200</f>
        <v>Belanja Sewa Bangunan Gedung Tempat Kerja Lainya</v>
      </c>
      <c r="AL200" s="109">
        <f t="shared" si="164"/>
        <v>161500000</v>
      </c>
      <c r="AM200" s="110"/>
      <c r="AN200" s="102"/>
      <c r="AO200" s="105"/>
      <c r="AP200" s="102"/>
      <c r="AQ200" s="102"/>
      <c r="AR200" s="105"/>
      <c r="AS200" s="111"/>
      <c r="AT200" s="111"/>
      <c r="AU200" s="105"/>
      <c r="AV200" s="111"/>
      <c r="AW200" s="111"/>
      <c r="AX200" s="102"/>
      <c r="AY200" s="113">
        <f t="shared" si="152"/>
        <v>0</v>
      </c>
      <c r="AZ200" s="43"/>
      <c r="BA200" s="43"/>
      <c r="BB200" s="43"/>
    </row>
    <row r="201" spans="1:54" ht="51.75" customHeight="1">
      <c r="A201" s="114"/>
      <c r="B201" s="127"/>
      <c r="C201" s="116" t="s">
        <v>133</v>
      </c>
      <c r="D201" s="117" t="s">
        <v>134</v>
      </c>
      <c r="E201" s="376">
        <v>162654000</v>
      </c>
      <c r="F201" s="93">
        <f t="shared" si="141"/>
        <v>0</v>
      </c>
      <c r="G201" s="119">
        <f t="shared" si="142"/>
        <v>0</v>
      </c>
      <c r="H201" s="129">
        <f>+'Kertas Kerja Bantu'!F286</f>
        <v>0</v>
      </c>
      <c r="I201" s="119">
        <f t="shared" si="143"/>
        <v>0</v>
      </c>
      <c r="J201" s="119">
        <f t="shared" si="144"/>
        <v>0</v>
      </c>
      <c r="K201" s="94">
        <f t="shared" si="145"/>
        <v>0</v>
      </c>
      <c r="L201" s="137">
        <f t="shared" si="146"/>
        <v>162654000</v>
      </c>
      <c r="M201" s="392"/>
      <c r="N201" s="397"/>
      <c r="O201" s="31"/>
      <c r="P201" s="98">
        <f t="shared" si="147"/>
        <v>0</v>
      </c>
      <c r="Q201" s="98">
        <f t="shared" si="148"/>
        <v>0</v>
      </c>
      <c r="R201" s="99"/>
      <c r="S201" s="98">
        <f t="shared" si="149"/>
        <v>0</v>
      </c>
      <c r="T201" s="122" t="str">
        <f t="shared" ref="T201:U201" si="165">+C201</f>
        <v>5.1.02.04.01.0001</v>
      </c>
      <c r="U201" s="138" t="str">
        <f t="shared" si="165"/>
        <v>Belanja Perjalanan Dinas Biasa</v>
      </c>
      <c r="V201" s="378">
        <v>162654000</v>
      </c>
      <c r="W201" s="185">
        <v>0</v>
      </c>
      <c r="X201" s="367"/>
      <c r="Y201" s="368"/>
      <c r="Z201" s="367"/>
      <c r="AA201" s="367"/>
      <c r="AB201" s="394"/>
      <c r="AC201" s="395">
        <v>38878000</v>
      </c>
      <c r="AD201" s="367"/>
      <c r="AE201" s="188">
        <v>46020000</v>
      </c>
      <c r="AF201" s="375">
        <v>38878000</v>
      </c>
      <c r="AG201" s="186">
        <v>38878000</v>
      </c>
      <c r="AH201" s="367"/>
      <c r="AI201" s="125"/>
      <c r="AJ201" s="122" t="str">
        <f t="shared" si="140"/>
        <v>5.1.02.04.01.0001</v>
      </c>
      <c r="AK201" s="138" t="str">
        <f t="shared" ref="AK201:AL201" si="166">+U201</f>
        <v>Belanja Perjalanan Dinas Biasa</v>
      </c>
      <c r="AL201" s="109">
        <f t="shared" si="166"/>
        <v>162654000</v>
      </c>
      <c r="AM201" s="110"/>
      <c r="AN201" s="102"/>
      <c r="AO201" s="105"/>
      <c r="AP201" s="102"/>
      <c r="AQ201" s="102"/>
      <c r="AR201" s="105"/>
      <c r="AS201" s="111"/>
      <c r="AT201" s="111"/>
      <c r="AU201" s="105"/>
      <c r="AV201" s="111"/>
      <c r="AW201" s="111"/>
      <c r="AX201" s="102"/>
      <c r="AY201" s="113">
        <f t="shared" si="152"/>
        <v>0</v>
      </c>
      <c r="AZ201" s="43"/>
      <c r="BA201" s="43"/>
      <c r="BB201" s="43"/>
    </row>
    <row r="202" spans="1:54" ht="46.5" customHeight="1">
      <c r="A202" s="114"/>
      <c r="B202" s="127"/>
      <c r="C202" s="116" t="s">
        <v>135</v>
      </c>
      <c r="D202" s="117" t="s">
        <v>136</v>
      </c>
      <c r="E202" s="376">
        <v>120000000</v>
      </c>
      <c r="F202" s="93">
        <f t="shared" si="141"/>
        <v>0</v>
      </c>
      <c r="G202" s="119">
        <f t="shared" si="142"/>
        <v>0</v>
      </c>
      <c r="H202" s="129">
        <f>+'Kertas Kerja Bantu'!G382</f>
        <v>0</v>
      </c>
      <c r="I202" s="119">
        <f t="shared" si="143"/>
        <v>0</v>
      </c>
      <c r="J202" s="398">
        <f t="shared" si="144"/>
        <v>0</v>
      </c>
      <c r="K202" s="94">
        <f t="shared" si="145"/>
        <v>0</v>
      </c>
      <c r="L202" s="399">
        <f t="shared" si="146"/>
        <v>120000000</v>
      </c>
      <c r="M202" s="392"/>
      <c r="N202" s="396"/>
      <c r="O202" s="31"/>
      <c r="P202" s="98">
        <f t="shared" si="147"/>
        <v>0</v>
      </c>
      <c r="Q202" s="98">
        <f t="shared" si="148"/>
        <v>0</v>
      </c>
      <c r="R202" s="99"/>
      <c r="S202" s="98">
        <f t="shared" si="149"/>
        <v>0</v>
      </c>
      <c r="T202" s="122" t="str">
        <f t="shared" ref="T202:U202" si="167">+C202</f>
        <v>5.1.02.05.02.0001</v>
      </c>
      <c r="U202" s="138" t="str">
        <f t="shared" si="167"/>
        <v>Belanja Jasa Yang Diberikan Kepada Pihak Ketiga/Pihak Lain</v>
      </c>
      <c r="V202" s="378">
        <v>120000000</v>
      </c>
      <c r="W202" s="185">
        <v>0</v>
      </c>
      <c r="X202" s="367"/>
      <c r="Y202" s="368"/>
      <c r="Z202" s="367"/>
      <c r="AA202" s="367"/>
      <c r="AB202" s="394"/>
      <c r="AC202" s="395">
        <v>30000000</v>
      </c>
      <c r="AD202" s="367"/>
      <c r="AE202" s="188">
        <v>30000000</v>
      </c>
      <c r="AF202" s="395">
        <v>30000000</v>
      </c>
      <c r="AG202" s="186">
        <v>30000000</v>
      </c>
      <c r="AH202" s="367"/>
      <c r="AI202" s="125"/>
      <c r="AJ202" s="122" t="str">
        <f t="shared" si="140"/>
        <v>5.1.02.05.02.0001</v>
      </c>
      <c r="AK202" s="138" t="str">
        <f t="shared" ref="AK202:AL202" si="168">+U202</f>
        <v>Belanja Jasa Yang Diberikan Kepada Pihak Ketiga/Pihak Lain</v>
      </c>
      <c r="AL202" s="109">
        <f t="shared" si="168"/>
        <v>120000000</v>
      </c>
      <c r="AM202" s="110"/>
      <c r="AN202" s="102"/>
      <c r="AO202" s="105"/>
      <c r="AP202" s="102"/>
      <c r="AQ202" s="102"/>
      <c r="AR202" s="105"/>
      <c r="AS202" s="111"/>
      <c r="AT202" s="111"/>
      <c r="AU202" s="105"/>
      <c r="AV202" s="111"/>
      <c r="AW202" s="111"/>
      <c r="AX202" s="102"/>
      <c r="AY202" s="113">
        <f t="shared" si="152"/>
        <v>0</v>
      </c>
      <c r="AZ202" s="43"/>
      <c r="BA202" s="43"/>
      <c r="BB202" s="43"/>
    </row>
    <row r="203" spans="1:54" ht="22.5" customHeight="1">
      <c r="A203" s="88"/>
      <c r="B203" s="88"/>
      <c r="C203" s="400" t="s">
        <v>84</v>
      </c>
      <c r="D203" s="90"/>
      <c r="E203" s="401">
        <f t="shared" ref="E203:F203" si="169">SUM(E194:E202)</f>
        <v>557965000</v>
      </c>
      <c r="F203" s="402">
        <f t="shared" si="169"/>
        <v>0</v>
      </c>
      <c r="G203" s="402">
        <f t="shared" si="142"/>
        <v>0</v>
      </c>
      <c r="H203" s="403">
        <f t="shared" ref="H203:I203" si="170">+P203</f>
        <v>0</v>
      </c>
      <c r="I203" s="402">
        <f t="shared" si="170"/>
        <v>0</v>
      </c>
      <c r="J203" s="402">
        <f t="shared" si="144"/>
        <v>0</v>
      </c>
      <c r="K203" s="402">
        <f t="shared" ref="K203:L203" si="171">SUM(K194:K202)</f>
        <v>0</v>
      </c>
      <c r="L203" s="404">
        <f t="shared" si="171"/>
        <v>557965000</v>
      </c>
      <c r="M203" s="404"/>
      <c r="N203" s="88"/>
      <c r="O203" s="31"/>
      <c r="P203" s="98">
        <f>SUM(P194:P202)</f>
        <v>0</v>
      </c>
      <c r="Q203" s="98">
        <f t="shared" si="148"/>
        <v>0</v>
      </c>
      <c r="R203" s="99"/>
      <c r="S203" s="98">
        <f>SUM(S194:S202)</f>
        <v>0</v>
      </c>
      <c r="T203" s="99"/>
      <c r="U203" s="99"/>
      <c r="V203" s="405">
        <f t="shared" ref="V203:AH203" si="172">SUM(V194:V202)</f>
        <v>557965000</v>
      </c>
      <c r="W203" s="145">
        <f t="shared" si="172"/>
        <v>0</v>
      </c>
      <c r="X203" s="145">
        <f t="shared" si="172"/>
        <v>0</v>
      </c>
      <c r="Y203" s="145">
        <f t="shared" si="172"/>
        <v>9611000</v>
      </c>
      <c r="Z203" s="145">
        <f t="shared" si="172"/>
        <v>0</v>
      </c>
      <c r="AA203" s="145">
        <f t="shared" si="172"/>
        <v>0</v>
      </c>
      <c r="AB203" s="145">
        <f t="shared" si="172"/>
        <v>0</v>
      </c>
      <c r="AC203" s="145">
        <f t="shared" si="172"/>
        <v>143178000</v>
      </c>
      <c r="AD203" s="145">
        <f t="shared" si="172"/>
        <v>0</v>
      </c>
      <c r="AE203" s="145">
        <f t="shared" si="172"/>
        <v>142320000</v>
      </c>
      <c r="AF203" s="145">
        <f t="shared" si="172"/>
        <v>133678000</v>
      </c>
      <c r="AG203" s="145">
        <f t="shared" si="172"/>
        <v>129178000</v>
      </c>
      <c r="AH203" s="145">
        <f t="shared" si="172"/>
        <v>0</v>
      </c>
      <c r="AI203" s="146"/>
      <c r="AJ203" s="99"/>
      <c r="AK203" s="99"/>
      <c r="AL203" s="147">
        <f>SUM(AL194:AL202)</f>
        <v>557965000</v>
      </c>
      <c r="AM203" s="148">
        <f t="shared" ref="AM203:AN203" si="173">SUM(AM194:AM195)</f>
        <v>0</v>
      </c>
      <c r="AN203" s="148">
        <f t="shared" si="173"/>
        <v>0</v>
      </c>
      <c r="AO203" s="406">
        <f t="shared" ref="AO203:AW203" si="174">SUM(AO194:AO202)</f>
        <v>0</v>
      </c>
      <c r="AP203" s="406">
        <f t="shared" si="174"/>
        <v>0</v>
      </c>
      <c r="AQ203" s="406">
        <f t="shared" si="174"/>
        <v>0</v>
      </c>
      <c r="AR203" s="406">
        <f t="shared" si="174"/>
        <v>0</v>
      </c>
      <c r="AS203" s="406">
        <f t="shared" si="174"/>
        <v>0</v>
      </c>
      <c r="AT203" s="406">
        <f t="shared" si="174"/>
        <v>0</v>
      </c>
      <c r="AU203" s="148">
        <f t="shared" si="174"/>
        <v>0</v>
      </c>
      <c r="AV203" s="406">
        <f t="shared" si="174"/>
        <v>0</v>
      </c>
      <c r="AW203" s="406">
        <f t="shared" si="174"/>
        <v>0</v>
      </c>
      <c r="AX203" s="148">
        <f>SUM(AX194:AX195)</f>
        <v>0</v>
      </c>
      <c r="AY203" s="87">
        <f>SUM(AY194:AY202)</f>
        <v>0</v>
      </c>
      <c r="AZ203" s="43"/>
      <c r="BA203" s="43"/>
      <c r="BB203" s="43"/>
    </row>
    <row r="204" spans="1:54" ht="13.5" customHeight="1">
      <c r="A204" s="53"/>
      <c r="B204" s="149"/>
      <c r="C204" s="150"/>
      <c r="D204" s="151"/>
      <c r="E204" s="152"/>
      <c r="F204" s="153"/>
      <c r="G204" s="154"/>
      <c r="H204" s="155"/>
      <c r="I204" s="154"/>
      <c r="J204" s="154"/>
      <c r="K204" s="154"/>
      <c r="L204" s="156"/>
      <c r="M204" s="156"/>
      <c r="N204" s="149"/>
      <c r="O204" s="31"/>
      <c r="P204" s="31"/>
      <c r="Q204" s="31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</row>
    <row r="205" spans="1:54" ht="13.5" customHeight="1">
      <c r="A205" s="157"/>
      <c r="B205" s="157"/>
      <c r="C205" s="157"/>
      <c r="D205" s="52"/>
      <c r="E205" s="1756"/>
      <c r="F205" s="1655"/>
      <c r="G205" s="159"/>
      <c r="H205" s="160"/>
      <c r="I205" s="159"/>
      <c r="J205" s="155"/>
      <c r="K205" s="155"/>
      <c r="L205" s="1675" t="s">
        <v>85</v>
      </c>
      <c r="M205" s="1655"/>
      <c r="N205" s="1655"/>
      <c r="O205" s="31"/>
      <c r="P205" s="31"/>
      <c r="Q205" s="31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</row>
    <row r="206" spans="1:54" ht="13.5" customHeight="1">
      <c r="A206" s="157"/>
      <c r="D206" s="52"/>
      <c r="E206" s="158"/>
      <c r="F206" s="158"/>
      <c r="G206" s="159"/>
      <c r="H206" s="160"/>
      <c r="I206" s="159"/>
      <c r="J206" s="157"/>
      <c r="K206" s="157"/>
      <c r="L206" s="1675" t="s">
        <v>86</v>
      </c>
      <c r="M206" s="1655"/>
      <c r="N206" s="1655"/>
      <c r="O206" s="31"/>
      <c r="P206" s="31"/>
      <c r="Q206" s="31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</row>
    <row r="207" spans="1:54" ht="13.5" customHeight="1">
      <c r="A207" s="161"/>
      <c r="B207" s="1749" t="s">
        <v>87</v>
      </c>
      <c r="C207" s="1655"/>
      <c r="D207" s="53"/>
      <c r="E207" s="1767"/>
      <c r="F207" s="1655"/>
      <c r="G207" s="1655"/>
      <c r="H207" s="1655"/>
      <c r="I207" s="159"/>
      <c r="J207" s="160"/>
      <c r="K207" s="160"/>
      <c r="L207" s="1676" t="s">
        <v>88</v>
      </c>
      <c r="M207" s="1655"/>
      <c r="N207" s="1655"/>
      <c r="O207" s="31"/>
      <c r="P207" s="31"/>
      <c r="Q207" s="31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</row>
    <row r="208" spans="1:54" ht="13.5" customHeight="1">
      <c r="A208" s="55"/>
      <c r="B208" s="161"/>
      <c r="C208" s="161"/>
      <c r="D208" s="53"/>
      <c r="E208" s="1767"/>
      <c r="F208" s="1655"/>
      <c r="G208" s="1655"/>
      <c r="H208" s="1655"/>
      <c r="I208" s="159"/>
      <c r="J208" s="160"/>
      <c r="K208" s="160"/>
      <c r="L208" s="1676" t="s">
        <v>89</v>
      </c>
      <c r="M208" s="1655"/>
      <c r="N208" s="1655"/>
      <c r="O208" s="31"/>
      <c r="P208" s="31"/>
      <c r="Q208" s="31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</row>
    <row r="209" spans="1:54" ht="13.5" customHeight="1">
      <c r="A209" s="157"/>
      <c r="B209" s="52"/>
      <c r="C209" s="164"/>
      <c r="D209" s="53"/>
      <c r="E209" s="157"/>
      <c r="F209" s="158"/>
      <c r="G209" s="158"/>
      <c r="H209" s="164"/>
      <c r="I209" s="159"/>
      <c r="J209" s="157"/>
      <c r="K209" s="157"/>
      <c r="L209" s="149"/>
      <c r="M209" s="149"/>
      <c r="N209" s="52"/>
      <c r="O209" s="31"/>
      <c r="P209" s="31"/>
      <c r="Q209" s="31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</row>
    <row r="210" spans="1:54" ht="13.5" customHeight="1">
      <c r="A210" s="165"/>
      <c r="B210" s="158"/>
      <c r="C210" s="164"/>
      <c r="D210" s="167"/>
      <c r="E210" s="1764"/>
      <c r="F210" s="1655"/>
      <c r="G210" s="1655"/>
      <c r="H210" s="1655"/>
      <c r="I210" s="167"/>
      <c r="J210" s="165"/>
      <c r="K210" s="165"/>
      <c r="L210" s="165"/>
      <c r="M210" s="165"/>
      <c r="N210" s="165"/>
      <c r="O210" s="31"/>
      <c r="P210" s="31"/>
      <c r="Q210" s="31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</row>
    <row r="211" spans="1:54" ht="13.5" customHeight="1">
      <c r="A211" s="160"/>
      <c r="B211" s="1747" t="s">
        <v>90</v>
      </c>
      <c r="C211" s="1655"/>
      <c r="D211" s="62"/>
      <c r="E211" s="1765"/>
      <c r="F211" s="1655"/>
      <c r="G211" s="1655"/>
      <c r="H211" s="1655"/>
      <c r="I211" s="159"/>
      <c r="J211" s="160"/>
      <c r="K211" s="160"/>
      <c r="L211" s="1677" t="s">
        <v>91</v>
      </c>
      <c r="M211" s="1655"/>
      <c r="N211" s="1655"/>
      <c r="O211" s="31"/>
      <c r="P211" s="31"/>
      <c r="Q211" s="31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</row>
    <row r="212" spans="1:54" ht="13.5" customHeight="1">
      <c r="A212" s="160"/>
      <c r="B212" s="1748" t="s">
        <v>92</v>
      </c>
      <c r="C212" s="1655"/>
      <c r="D212" s="62"/>
      <c r="E212" s="160"/>
      <c r="F212" s="160"/>
      <c r="G212" s="160"/>
      <c r="H212" s="160"/>
      <c r="I212" s="159"/>
      <c r="J212" s="160"/>
      <c r="K212" s="160"/>
      <c r="L212" s="1682" t="s">
        <v>93</v>
      </c>
      <c r="M212" s="1655"/>
      <c r="N212" s="1655"/>
      <c r="O212" s="31"/>
      <c r="P212" s="31"/>
      <c r="Q212" s="31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</row>
    <row r="213" spans="1:54" ht="13.5" customHeight="1">
      <c r="A213" s="160"/>
      <c r="B213" s="160"/>
      <c r="C213" s="160"/>
      <c r="D213" s="62"/>
      <c r="E213" s="160"/>
      <c r="F213" s="160"/>
      <c r="G213" s="160"/>
      <c r="H213" s="160"/>
      <c r="I213" s="159"/>
      <c r="J213" s="160"/>
      <c r="K213" s="160"/>
      <c r="O213" s="31"/>
      <c r="P213" s="31"/>
      <c r="Q213" s="31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</row>
    <row r="214" spans="1:54" ht="13.5" customHeight="1">
      <c r="A214" s="42">
        <v>9</v>
      </c>
      <c r="B214" s="160"/>
      <c r="C214" s="160"/>
      <c r="D214" s="62"/>
      <c r="E214" s="160"/>
      <c r="F214" s="160"/>
      <c r="G214" s="160"/>
      <c r="H214" s="160"/>
      <c r="I214" s="159"/>
      <c r="J214" s="160"/>
      <c r="K214" s="160"/>
      <c r="L214" s="160"/>
      <c r="M214" s="160"/>
      <c r="N214" s="160"/>
      <c r="O214" s="31"/>
      <c r="P214" s="31"/>
      <c r="Q214" s="31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</row>
    <row r="215" spans="1:54" ht="13.5" customHeight="1">
      <c r="A215" s="166"/>
      <c r="B215" s="1670" t="s">
        <v>45</v>
      </c>
      <c r="C215" s="1655"/>
      <c r="D215" s="1655"/>
      <c r="E215" s="1655"/>
      <c r="F215" s="1655"/>
      <c r="G215" s="1655"/>
      <c r="H215" s="1655"/>
      <c r="I215" s="1655"/>
      <c r="J215" s="1655"/>
      <c r="K215" s="1655"/>
      <c r="L215" s="1655"/>
      <c r="M215" s="1655"/>
      <c r="N215" s="1655"/>
      <c r="O215" s="31"/>
      <c r="P215" s="31"/>
      <c r="Q215" s="31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</row>
    <row r="216" spans="1:54" ht="13.5" customHeight="1">
      <c r="A216" s="166"/>
      <c r="B216" s="1670" t="s">
        <v>46</v>
      </c>
      <c r="C216" s="1655"/>
      <c r="D216" s="1655"/>
      <c r="E216" s="1655"/>
      <c r="F216" s="1655"/>
      <c r="G216" s="1655"/>
      <c r="H216" s="1655"/>
      <c r="I216" s="1655"/>
      <c r="J216" s="1655"/>
      <c r="K216" s="1655"/>
      <c r="L216" s="1655"/>
      <c r="M216" s="1655"/>
      <c r="N216" s="1655"/>
      <c r="O216" s="31"/>
      <c r="P216" s="31"/>
      <c r="Q216" s="31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</row>
    <row r="217" spans="1:54" ht="13.5" customHeight="1">
      <c r="A217" s="166"/>
      <c r="B217" s="1670" t="s">
        <v>47</v>
      </c>
      <c r="C217" s="1655"/>
      <c r="D217" s="1655"/>
      <c r="E217" s="1655"/>
      <c r="F217" s="1655"/>
      <c r="G217" s="1655"/>
      <c r="H217" s="1655"/>
      <c r="I217" s="1655"/>
      <c r="J217" s="1655"/>
      <c r="K217" s="1655"/>
      <c r="L217" s="1655"/>
      <c r="M217" s="1655"/>
      <c r="N217" s="1655"/>
      <c r="O217" s="31"/>
      <c r="P217" s="31"/>
      <c r="Q217" s="31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</row>
    <row r="218" spans="1:54" ht="13.5" customHeight="1">
      <c r="A218" s="52"/>
      <c r="B218" s="52"/>
      <c r="C218" s="167"/>
      <c r="D218" s="167"/>
      <c r="E218" s="54"/>
      <c r="F218" s="55"/>
      <c r="G218" s="56"/>
      <c r="H218" s="57"/>
      <c r="I218" s="56" t="s">
        <v>49</v>
      </c>
      <c r="J218" s="56"/>
      <c r="K218" s="56"/>
      <c r="L218" s="58"/>
      <c r="M218" s="58"/>
      <c r="N218" s="59"/>
      <c r="O218" s="31"/>
      <c r="P218" s="46"/>
      <c r="Q218" s="46"/>
      <c r="R218" s="47"/>
      <c r="S218" s="46"/>
      <c r="T218" s="47"/>
      <c r="U218" s="47"/>
      <c r="V218" s="47"/>
      <c r="W218" s="1772" t="s">
        <v>137</v>
      </c>
      <c r="X218" s="1655"/>
      <c r="Y218" s="1655"/>
      <c r="Z218" s="1655"/>
      <c r="AA218" s="1655"/>
      <c r="AB218" s="1655"/>
      <c r="AC218" s="1655"/>
      <c r="AD218" s="1655"/>
      <c r="AE218" s="1655"/>
      <c r="AF218" s="1655"/>
      <c r="AG218" s="1655"/>
      <c r="AH218" s="1655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</row>
    <row r="219" spans="1:54" ht="39" customHeight="1">
      <c r="A219" s="62"/>
      <c r="B219" s="62"/>
      <c r="C219" s="53"/>
      <c r="D219" s="53"/>
      <c r="E219" s="54"/>
      <c r="F219" s="55"/>
      <c r="G219" s="56"/>
      <c r="H219" s="57"/>
      <c r="I219" s="56"/>
      <c r="J219" s="56"/>
      <c r="K219" s="56"/>
      <c r="L219" s="58"/>
      <c r="M219" s="58"/>
      <c r="N219" s="59"/>
      <c r="O219" s="31"/>
      <c r="P219" s="1751" t="s">
        <v>52</v>
      </c>
      <c r="Q219" s="1766" t="s">
        <v>53</v>
      </c>
      <c r="R219" s="1763"/>
      <c r="S219" s="1751" t="s">
        <v>54</v>
      </c>
      <c r="T219" s="66"/>
      <c r="U219" s="66"/>
      <c r="V219" s="66"/>
      <c r="W219" s="65">
        <v>1</v>
      </c>
      <c r="X219" s="65">
        <v>2</v>
      </c>
      <c r="Y219" s="65">
        <v>3</v>
      </c>
      <c r="Z219" s="65">
        <v>4</v>
      </c>
      <c r="AA219" s="65">
        <v>5</v>
      </c>
      <c r="AB219" s="65">
        <v>6</v>
      </c>
      <c r="AC219" s="65">
        <v>7</v>
      </c>
      <c r="AD219" s="65">
        <v>8</v>
      </c>
      <c r="AE219" s="65">
        <v>9</v>
      </c>
      <c r="AF219" s="65">
        <v>10</v>
      </c>
      <c r="AG219" s="65">
        <v>11</v>
      </c>
      <c r="AH219" s="67">
        <v>12</v>
      </c>
      <c r="AI219" s="43"/>
      <c r="AJ219" s="407"/>
      <c r="AK219" s="408"/>
      <c r="AL219" s="408"/>
      <c r="AM219" s="408">
        <v>1</v>
      </c>
      <c r="AN219" s="408">
        <v>2</v>
      </c>
      <c r="AO219" s="408">
        <v>3</v>
      </c>
      <c r="AP219" s="408">
        <v>4</v>
      </c>
      <c r="AQ219" s="408">
        <v>5</v>
      </c>
      <c r="AR219" s="408">
        <v>6</v>
      </c>
      <c r="AS219" s="408">
        <v>7</v>
      </c>
      <c r="AT219" s="408">
        <v>8</v>
      </c>
      <c r="AU219" s="408">
        <v>9</v>
      </c>
      <c r="AV219" s="408">
        <v>10</v>
      </c>
      <c r="AW219" s="408">
        <v>11</v>
      </c>
      <c r="AX219" s="408">
        <v>12</v>
      </c>
      <c r="AY219" s="409" t="s">
        <v>95</v>
      </c>
      <c r="AZ219" s="410"/>
      <c r="BA219" s="410"/>
      <c r="BB219" s="410"/>
    </row>
    <row r="220" spans="1:54" ht="13.5" customHeight="1">
      <c r="A220" s="1709" t="s">
        <v>56</v>
      </c>
      <c r="B220" s="1710" t="s">
        <v>57</v>
      </c>
      <c r="C220" s="1710" t="s">
        <v>58</v>
      </c>
      <c r="D220" s="1710" t="s">
        <v>59</v>
      </c>
      <c r="E220" s="1705" t="s">
        <v>60</v>
      </c>
      <c r="F220" s="1706" t="s">
        <v>61</v>
      </c>
      <c r="G220" s="1711" t="s">
        <v>62</v>
      </c>
      <c r="H220" s="1691"/>
      <c r="I220" s="1691"/>
      <c r="J220" s="1692"/>
      <c r="K220" s="1706" t="s">
        <v>63</v>
      </c>
      <c r="L220" s="1705" t="s">
        <v>64</v>
      </c>
      <c r="M220" s="1707" t="s">
        <v>65</v>
      </c>
      <c r="N220" s="1710" t="s">
        <v>66</v>
      </c>
      <c r="O220" s="31"/>
      <c r="P220" s="1663"/>
      <c r="Q220" s="1663"/>
      <c r="R220" s="1663"/>
      <c r="S220" s="1663"/>
      <c r="T220" s="47">
        <v>1</v>
      </c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3"/>
      <c r="AJ220" s="411">
        <v>1</v>
      </c>
      <c r="AK220" s="412"/>
      <c r="AL220" s="412"/>
      <c r="AM220" s="1774"/>
      <c r="AN220" s="1671"/>
      <c r="AO220" s="1671"/>
      <c r="AP220" s="1671"/>
      <c r="AQ220" s="1671"/>
      <c r="AR220" s="1671"/>
      <c r="AS220" s="1671"/>
      <c r="AT220" s="1671"/>
      <c r="AU220" s="1671"/>
      <c r="AV220" s="1671"/>
      <c r="AW220" s="1671"/>
      <c r="AX220" s="1671"/>
      <c r="AY220" s="414"/>
      <c r="AZ220" s="410"/>
      <c r="BA220" s="410"/>
      <c r="BB220" s="410"/>
    </row>
    <row r="221" spans="1:54" ht="13.5" customHeight="1">
      <c r="A221" s="1663"/>
      <c r="B221" s="1663"/>
      <c r="C221" s="1663"/>
      <c r="D221" s="1663"/>
      <c r="E221" s="1663"/>
      <c r="F221" s="1663"/>
      <c r="G221" s="1711" t="s">
        <v>68</v>
      </c>
      <c r="H221" s="1692"/>
      <c r="I221" s="1711" t="s">
        <v>69</v>
      </c>
      <c r="J221" s="1692"/>
      <c r="K221" s="1663"/>
      <c r="L221" s="1663"/>
      <c r="M221" s="1708"/>
      <c r="N221" s="1663"/>
      <c r="O221" s="31"/>
      <c r="P221" s="1664"/>
      <c r="Q221" s="1664"/>
      <c r="R221" s="1664"/>
      <c r="S221" s="1664"/>
      <c r="T221" s="73"/>
      <c r="U221" s="73"/>
      <c r="V221" s="73"/>
      <c r="W221" s="74" t="s">
        <v>16</v>
      </c>
      <c r="X221" s="74" t="s">
        <v>70</v>
      </c>
      <c r="Y221" s="75" t="s">
        <v>18</v>
      </c>
      <c r="Z221" s="75" t="s">
        <v>19</v>
      </c>
      <c r="AA221" s="75" t="s">
        <v>20</v>
      </c>
      <c r="AB221" s="75" t="s">
        <v>21</v>
      </c>
      <c r="AC221" s="75" t="s">
        <v>22</v>
      </c>
      <c r="AD221" s="74" t="s">
        <v>23</v>
      </c>
      <c r="AE221" s="74" t="s">
        <v>24</v>
      </c>
      <c r="AF221" s="74" t="s">
        <v>25</v>
      </c>
      <c r="AG221" s="74" t="s">
        <v>26</v>
      </c>
      <c r="AH221" s="74" t="s">
        <v>27</v>
      </c>
      <c r="AI221" s="43"/>
      <c r="AJ221" s="415"/>
      <c r="AK221" s="416"/>
      <c r="AL221" s="417"/>
      <c r="AM221" s="418" t="s">
        <v>16</v>
      </c>
      <c r="AN221" s="418" t="s">
        <v>70</v>
      </c>
      <c r="AO221" s="419" t="s">
        <v>18</v>
      </c>
      <c r="AP221" s="419" t="s">
        <v>19</v>
      </c>
      <c r="AQ221" s="419" t="s">
        <v>20</v>
      </c>
      <c r="AR221" s="419" t="s">
        <v>21</v>
      </c>
      <c r="AS221" s="419" t="s">
        <v>22</v>
      </c>
      <c r="AT221" s="418" t="s">
        <v>23</v>
      </c>
      <c r="AU221" s="418" t="s">
        <v>24</v>
      </c>
      <c r="AV221" s="418" t="s">
        <v>25</v>
      </c>
      <c r="AW221" s="418" t="s">
        <v>26</v>
      </c>
      <c r="AX221" s="418" t="s">
        <v>27</v>
      </c>
      <c r="AY221" s="410"/>
      <c r="AZ221" s="410"/>
      <c r="BA221" s="410"/>
      <c r="BB221" s="410"/>
    </row>
    <row r="222" spans="1:54" ht="39" customHeight="1">
      <c r="A222" s="1663"/>
      <c r="B222" s="1663"/>
      <c r="C222" s="1663"/>
      <c r="D222" s="1663"/>
      <c r="E222" s="1663"/>
      <c r="F222" s="1663"/>
      <c r="G222" s="71" t="s">
        <v>53</v>
      </c>
      <c r="H222" s="71" t="s">
        <v>71</v>
      </c>
      <c r="I222" s="71" t="s">
        <v>53</v>
      </c>
      <c r="J222" s="71" t="s">
        <v>71</v>
      </c>
      <c r="K222" s="1664"/>
      <c r="L222" s="1663"/>
      <c r="M222" s="1708"/>
      <c r="N222" s="1663"/>
      <c r="O222" s="31"/>
      <c r="P222" s="98"/>
      <c r="Q222" s="98"/>
      <c r="R222" s="99"/>
      <c r="S222" s="98"/>
      <c r="T222" s="74" t="str">
        <f>+B223</f>
        <v>3.30.05.2.01.06</v>
      </c>
      <c r="U222" s="81" t="str">
        <f>+B224</f>
        <v>Sub Kegiatan Peningkatan Citra Produk Ekspor</v>
      </c>
      <c r="V222" s="175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43"/>
      <c r="AJ222" s="420" t="str">
        <f>B223</f>
        <v>3.30.05.2.01.06</v>
      </c>
      <c r="AK222" s="421" t="str">
        <f>B224</f>
        <v>Sub Kegiatan Peningkatan Citra Produk Ekspor</v>
      </c>
      <c r="AL222" s="422"/>
      <c r="AM222" s="423"/>
      <c r="AN222" s="423"/>
      <c r="AO222" s="423"/>
      <c r="AP222" s="423"/>
      <c r="AQ222" s="423"/>
      <c r="AR222" s="423"/>
      <c r="AS222" s="423"/>
      <c r="AT222" s="423"/>
      <c r="AU222" s="423"/>
      <c r="AV222" s="423"/>
      <c r="AW222" s="423"/>
      <c r="AX222" s="423"/>
      <c r="AY222" s="424"/>
      <c r="AZ222" s="410"/>
      <c r="BA222" s="410"/>
      <c r="BB222" s="410"/>
    </row>
    <row r="223" spans="1:54" ht="43.5" customHeight="1">
      <c r="A223" s="425">
        <v>1</v>
      </c>
      <c r="B223" s="89" t="s">
        <v>138</v>
      </c>
      <c r="C223" s="90" t="s">
        <v>73</v>
      </c>
      <c r="D223" s="91" t="s">
        <v>74</v>
      </c>
      <c r="E223" s="426">
        <v>3705000</v>
      </c>
      <c r="F223" s="427">
        <f t="shared" ref="F223:F229" si="175">+AY223</f>
        <v>0</v>
      </c>
      <c r="G223" s="94">
        <f t="shared" ref="G223:G230" si="176">+I223</f>
        <v>0</v>
      </c>
      <c r="H223" s="365">
        <f>+'BERKALI KALI'!G21</f>
        <v>0</v>
      </c>
      <c r="I223" s="428">
        <f t="shared" ref="I223:I229" si="177">+Q223</f>
        <v>0</v>
      </c>
      <c r="J223" s="429">
        <f t="shared" ref="J223:J230" si="178">+F223/E223*100</f>
        <v>0</v>
      </c>
      <c r="K223" s="365">
        <f t="shared" ref="K223:K229" si="179">Q223</f>
        <v>0</v>
      </c>
      <c r="L223" s="430">
        <f t="shared" ref="L223:L229" si="180">+E223-F223</f>
        <v>3705000</v>
      </c>
      <c r="M223" s="96"/>
      <c r="N223" s="88"/>
      <c r="O223" s="31"/>
      <c r="P223" s="98">
        <f t="shared" ref="P223:P229" si="181">+E223/$E$230*H223</f>
        <v>0</v>
      </c>
      <c r="Q223" s="98">
        <f t="shared" ref="Q223:Q230" si="182">+S223/E223*100</f>
        <v>0</v>
      </c>
      <c r="R223" s="99"/>
      <c r="S223" s="98">
        <f t="shared" ref="S223:S229" si="183">+W223</f>
        <v>0</v>
      </c>
      <c r="T223" s="81" t="str">
        <f t="shared" ref="T223:V223" si="184">+C223</f>
        <v>5.1.02.01.01.0024</v>
      </c>
      <c r="U223" s="81" t="str">
        <f t="shared" si="184"/>
        <v>Belanja Alat/Bahan untuk Kegiatan Kantor-Alat Tulis Kantor</v>
      </c>
      <c r="V223" s="184">
        <f t="shared" si="184"/>
        <v>3705000</v>
      </c>
      <c r="W223" s="185">
        <v>0</v>
      </c>
      <c r="X223" s="367"/>
      <c r="Y223" s="431"/>
      <c r="Z223" s="186">
        <v>2580000</v>
      </c>
      <c r="AA223" s="186">
        <v>1125000</v>
      </c>
      <c r="AB223" s="368"/>
      <c r="AC223" s="367"/>
      <c r="AD223" s="367"/>
      <c r="AE223" s="368"/>
      <c r="AF223" s="369"/>
      <c r="AG223" s="370"/>
      <c r="AH223" s="367"/>
      <c r="AI223" s="43"/>
      <c r="AJ223" s="432" t="str">
        <f t="shared" ref="AJ223:AK223" si="185">C223</f>
        <v>5.1.02.01.01.0024</v>
      </c>
      <c r="AK223" s="433" t="str">
        <f t="shared" si="185"/>
        <v>Belanja Alat/Bahan untuk Kegiatan Kantor-Alat Tulis Kantor</v>
      </c>
      <c r="AL223" s="426">
        <v>3705000</v>
      </c>
      <c r="AM223" s="434"/>
      <c r="AN223" s="435"/>
      <c r="AO223" s="436"/>
      <c r="AP223" s="435"/>
      <c r="AQ223" s="437"/>
      <c r="AR223" s="438"/>
      <c r="AS223" s="439"/>
      <c r="AT223" s="440"/>
      <c r="AU223" s="438"/>
      <c r="AV223" s="105"/>
      <c r="AW223" s="105"/>
      <c r="AX223" s="105"/>
      <c r="AY223" s="441">
        <f t="shared" ref="AY223:AY229" si="186">SUM(AM223:AX223)</f>
        <v>0</v>
      </c>
      <c r="AZ223" s="410"/>
      <c r="BA223" s="410"/>
      <c r="BB223" s="410"/>
    </row>
    <row r="224" spans="1:54" ht="41.25" customHeight="1">
      <c r="A224" s="88"/>
      <c r="B224" s="338" t="s">
        <v>139</v>
      </c>
      <c r="C224" s="90" t="s">
        <v>76</v>
      </c>
      <c r="D224" s="91" t="s">
        <v>77</v>
      </c>
      <c r="E224" s="426">
        <v>5750000</v>
      </c>
      <c r="F224" s="427">
        <f t="shared" si="175"/>
        <v>0</v>
      </c>
      <c r="G224" s="94">
        <f t="shared" si="176"/>
        <v>0</v>
      </c>
      <c r="H224" s="365">
        <f>+'Kertas Kerja Bantu'!G241</f>
        <v>0</v>
      </c>
      <c r="I224" s="442">
        <f t="shared" si="177"/>
        <v>0</v>
      </c>
      <c r="J224" s="365">
        <f t="shared" si="178"/>
        <v>0</v>
      </c>
      <c r="K224" s="365">
        <f t="shared" si="179"/>
        <v>0</v>
      </c>
      <c r="L224" s="96">
        <f t="shared" si="180"/>
        <v>5750000</v>
      </c>
      <c r="M224" s="443"/>
      <c r="N224" s="88"/>
      <c r="O224" s="31"/>
      <c r="P224" s="98">
        <f t="shared" si="181"/>
        <v>0</v>
      </c>
      <c r="Q224" s="98">
        <f t="shared" si="182"/>
        <v>0</v>
      </c>
      <c r="R224" s="99"/>
      <c r="S224" s="98">
        <f t="shared" si="183"/>
        <v>0</v>
      </c>
      <c r="T224" s="99" t="str">
        <f t="shared" ref="T224:V224" si="187">+C224</f>
        <v>5.1.02.01.01.0026</v>
      </c>
      <c r="U224" s="81" t="str">
        <f t="shared" si="187"/>
        <v>Belanja Alat/Bahan untuk Kegiatan Kantor-Bahan Cetak</v>
      </c>
      <c r="V224" s="405">
        <f t="shared" si="187"/>
        <v>5750000</v>
      </c>
      <c r="W224" s="186">
        <v>0</v>
      </c>
      <c r="X224" s="367"/>
      <c r="Y224" s="145"/>
      <c r="Z224" s="186">
        <v>5750000</v>
      </c>
      <c r="AA224" s="367"/>
      <c r="AB224" s="368"/>
      <c r="AC224" s="367"/>
      <c r="AD224" s="367"/>
      <c r="AE224" s="368"/>
      <c r="AF224" s="367"/>
      <c r="AG224" s="367"/>
      <c r="AH224" s="367"/>
      <c r="AI224" s="43"/>
      <c r="AJ224" s="432" t="str">
        <f t="shared" ref="AJ224:AK224" si="188">C224</f>
        <v>5.1.02.01.01.0026</v>
      </c>
      <c r="AK224" s="433" t="str">
        <f t="shared" si="188"/>
        <v>Belanja Alat/Bahan untuk Kegiatan Kantor-Bahan Cetak</v>
      </c>
      <c r="AL224" s="426">
        <v>5750000</v>
      </c>
      <c r="AM224" s="434"/>
      <c r="AN224" s="435"/>
      <c r="AO224" s="444"/>
      <c r="AP224" s="437"/>
      <c r="AQ224" s="437"/>
      <c r="AR224" s="438"/>
      <c r="AS224" s="445"/>
      <c r="AT224" s="438"/>
      <c r="AU224" s="438"/>
      <c r="AV224" s="105"/>
      <c r="AW224" s="105"/>
      <c r="AX224" s="105"/>
      <c r="AY224" s="441">
        <f t="shared" si="186"/>
        <v>0</v>
      </c>
      <c r="AZ224" s="410"/>
      <c r="BA224" s="410"/>
      <c r="BB224" s="410"/>
    </row>
    <row r="225" spans="1:54" ht="36.75" customHeight="1">
      <c r="A225" s="114"/>
      <c r="B225" s="248"/>
      <c r="C225" s="90" t="s">
        <v>78</v>
      </c>
      <c r="D225" s="91" t="s">
        <v>79</v>
      </c>
      <c r="E225" s="426">
        <v>200000</v>
      </c>
      <c r="F225" s="427">
        <f t="shared" si="175"/>
        <v>0</v>
      </c>
      <c r="G225" s="94">
        <f t="shared" si="176"/>
        <v>0</v>
      </c>
      <c r="H225" s="365">
        <f>+'BERKALI KALI'!G25</f>
        <v>0</v>
      </c>
      <c r="I225" s="442">
        <f t="shared" si="177"/>
        <v>0</v>
      </c>
      <c r="J225" s="365">
        <f t="shared" si="178"/>
        <v>0</v>
      </c>
      <c r="K225" s="365">
        <f t="shared" si="179"/>
        <v>0</v>
      </c>
      <c r="L225" s="96">
        <f t="shared" si="180"/>
        <v>200000</v>
      </c>
      <c r="M225" s="137"/>
      <c r="N225" s="114"/>
      <c r="O225" s="31"/>
      <c r="P225" s="98">
        <f t="shared" si="181"/>
        <v>0</v>
      </c>
      <c r="Q225" s="98">
        <f t="shared" si="182"/>
        <v>0</v>
      </c>
      <c r="R225" s="99"/>
      <c r="S225" s="98">
        <f t="shared" si="183"/>
        <v>0</v>
      </c>
      <c r="T225" s="99" t="str">
        <f t="shared" ref="T225:V225" si="189">+C225</f>
        <v>5.1.02.01.01.0027</v>
      </c>
      <c r="U225" s="81" t="str">
        <f t="shared" si="189"/>
        <v>Belanja Alat/Bahan untuk Kegiatan Kantor-Benda Pos</v>
      </c>
      <c r="V225" s="405">
        <f t="shared" si="189"/>
        <v>200000</v>
      </c>
      <c r="W225" s="186">
        <v>0</v>
      </c>
      <c r="X225" s="367"/>
      <c r="Y225" s="368"/>
      <c r="Z225" s="186">
        <v>200000</v>
      </c>
      <c r="AA225" s="367"/>
      <c r="AB225" s="368"/>
      <c r="AC225" s="367"/>
      <c r="AD225" s="367"/>
      <c r="AE225" s="368"/>
      <c r="AF225" s="367"/>
      <c r="AG225" s="367"/>
      <c r="AH225" s="367"/>
      <c r="AI225" s="43"/>
      <c r="AJ225" s="432" t="str">
        <f t="shared" ref="AJ225:AK225" si="190">C225</f>
        <v>5.1.02.01.01.0027</v>
      </c>
      <c r="AK225" s="433" t="str">
        <f t="shared" si="190"/>
        <v>Belanja Alat/Bahan untuk Kegiatan Kantor-Benda Pos</v>
      </c>
      <c r="AL225" s="376">
        <v>200000</v>
      </c>
      <c r="AM225" s="434"/>
      <c r="AN225" s="435"/>
      <c r="AO225" s="445"/>
      <c r="AP225" s="437"/>
      <c r="AQ225" s="437"/>
      <c r="AR225" s="445"/>
      <c r="AS225" s="438"/>
      <c r="AT225" s="445"/>
      <c r="AU225" s="438"/>
      <c r="AV225" s="105"/>
      <c r="AW225" s="105"/>
      <c r="AX225" s="105"/>
      <c r="AY225" s="441">
        <f t="shared" si="186"/>
        <v>0</v>
      </c>
      <c r="AZ225" s="410"/>
      <c r="BA225" s="410"/>
      <c r="BB225" s="410"/>
    </row>
    <row r="226" spans="1:54" ht="30" customHeight="1">
      <c r="A226" s="114"/>
      <c r="B226" s="248"/>
      <c r="C226" s="90" t="s">
        <v>99</v>
      </c>
      <c r="D226" s="91" t="s">
        <v>100</v>
      </c>
      <c r="E226" s="426">
        <v>3750000</v>
      </c>
      <c r="F226" s="427">
        <f t="shared" si="175"/>
        <v>0</v>
      </c>
      <c r="G226" s="94">
        <f t="shared" si="176"/>
        <v>0</v>
      </c>
      <c r="H226" s="365">
        <f>+'Kertas Kerja Bantu'!G246</f>
        <v>0</v>
      </c>
      <c r="I226" s="442">
        <f t="shared" si="177"/>
        <v>0</v>
      </c>
      <c r="J226" s="365">
        <f t="shared" si="178"/>
        <v>0</v>
      </c>
      <c r="K226" s="365">
        <f t="shared" si="179"/>
        <v>0</v>
      </c>
      <c r="L226" s="96">
        <f t="shared" si="180"/>
        <v>3750000</v>
      </c>
      <c r="M226" s="137"/>
      <c r="N226" s="114"/>
      <c r="O226" s="31"/>
      <c r="P226" s="98">
        <f t="shared" si="181"/>
        <v>0</v>
      </c>
      <c r="Q226" s="98">
        <f t="shared" si="182"/>
        <v>0</v>
      </c>
      <c r="R226" s="99"/>
      <c r="S226" s="98">
        <f t="shared" si="183"/>
        <v>0</v>
      </c>
      <c r="T226" s="99" t="str">
        <f t="shared" ref="T226:V226" si="191">+C226</f>
        <v>5.1.02.01.01.0052</v>
      </c>
      <c r="U226" s="81" t="str">
        <f t="shared" si="191"/>
        <v>Belanja Makanan dan Minuman Rapat</v>
      </c>
      <c r="V226" s="405">
        <f t="shared" si="191"/>
        <v>3750000</v>
      </c>
      <c r="W226" s="186">
        <v>0</v>
      </c>
      <c r="X226" s="367"/>
      <c r="Y226" s="368"/>
      <c r="Z226" s="367"/>
      <c r="AA226" s="186">
        <v>1500000</v>
      </c>
      <c r="AB226" s="368"/>
      <c r="AC226" s="367"/>
      <c r="AD226" s="186">
        <v>1500000</v>
      </c>
      <c r="AE226" s="188">
        <v>750000</v>
      </c>
      <c r="AF226" s="367"/>
      <c r="AG226" s="367"/>
      <c r="AH226" s="367"/>
      <c r="AI226" s="43"/>
      <c r="AJ226" s="432" t="str">
        <f t="shared" ref="AJ226:AK226" si="192">C226</f>
        <v>5.1.02.01.01.0052</v>
      </c>
      <c r="AK226" s="433" t="str">
        <f t="shared" si="192"/>
        <v>Belanja Makanan dan Minuman Rapat</v>
      </c>
      <c r="AL226" s="376">
        <v>3750000</v>
      </c>
      <c r="AM226" s="434"/>
      <c r="AN226" s="435"/>
      <c r="AO226" s="445"/>
      <c r="AP226" s="437"/>
      <c r="AQ226" s="437"/>
      <c r="AR226" s="438"/>
      <c r="AS226" s="445"/>
      <c r="AT226" s="438"/>
      <c r="AU226" s="438"/>
      <c r="AV226" s="105"/>
      <c r="AW226" s="105"/>
      <c r="AX226" s="105"/>
      <c r="AY226" s="441">
        <f t="shared" si="186"/>
        <v>0</v>
      </c>
      <c r="AZ226" s="410"/>
      <c r="BA226" s="410"/>
      <c r="BB226" s="410"/>
    </row>
    <row r="227" spans="1:54" ht="40.5" customHeight="1">
      <c r="A227" s="114"/>
      <c r="B227" s="248"/>
      <c r="C227" s="90" t="s">
        <v>82</v>
      </c>
      <c r="D227" s="91" t="s">
        <v>83</v>
      </c>
      <c r="E227" s="426">
        <v>6300000</v>
      </c>
      <c r="F227" s="427">
        <f t="shared" si="175"/>
        <v>0</v>
      </c>
      <c r="G227" s="94">
        <f t="shared" si="176"/>
        <v>0</v>
      </c>
      <c r="H227" s="365">
        <f>+'Kertas Kerja Bantu'!G250</f>
        <v>0</v>
      </c>
      <c r="I227" s="442">
        <f t="shared" si="177"/>
        <v>0</v>
      </c>
      <c r="J227" s="385">
        <f t="shared" si="178"/>
        <v>0</v>
      </c>
      <c r="K227" s="365">
        <f t="shared" si="179"/>
        <v>0</v>
      </c>
      <c r="L227" s="386">
        <f t="shared" si="180"/>
        <v>6300000</v>
      </c>
      <c r="M227" s="137"/>
      <c r="N227" s="114"/>
      <c r="O227" s="31"/>
      <c r="P227" s="98">
        <f t="shared" si="181"/>
        <v>0</v>
      </c>
      <c r="Q227" s="98">
        <f t="shared" si="182"/>
        <v>0</v>
      </c>
      <c r="R227" s="99"/>
      <c r="S227" s="98">
        <f t="shared" si="183"/>
        <v>0</v>
      </c>
      <c r="T227" s="99" t="str">
        <f t="shared" ref="T227:V227" si="193">+C227</f>
        <v>5.1.02.01.01.0058</v>
      </c>
      <c r="U227" s="81" t="str">
        <f t="shared" si="193"/>
        <v>Belanja Makanan dan Minuman Aktivitas Lapangan</v>
      </c>
      <c r="V227" s="405">
        <f t="shared" si="193"/>
        <v>6300000</v>
      </c>
      <c r="W227" s="186">
        <v>0</v>
      </c>
      <c r="X227" s="367"/>
      <c r="Y227" s="368"/>
      <c r="Z227" s="367"/>
      <c r="AA227" s="367"/>
      <c r="AB227" s="188">
        <v>2700000</v>
      </c>
      <c r="AC227" s="367"/>
      <c r="AD227" s="367"/>
      <c r="AE227" s="188">
        <v>3600000</v>
      </c>
      <c r="AF227" s="367"/>
      <c r="AG227" s="367"/>
      <c r="AH227" s="367"/>
      <c r="AI227" s="43"/>
      <c r="AJ227" s="432" t="str">
        <f t="shared" ref="AJ227:AK227" si="194">C227</f>
        <v>5.1.02.01.01.0058</v>
      </c>
      <c r="AK227" s="433" t="str">
        <f t="shared" si="194"/>
        <v>Belanja Makanan dan Minuman Aktivitas Lapangan</v>
      </c>
      <c r="AL227" s="376">
        <v>6300000</v>
      </c>
      <c r="AM227" s="434"/>
      <c r="AN227" s="435"/>
      <c r="AO227" s="445"/>
      <c r="AP227" s="437"/>
      <c r="AQ227" s="437"/>
      <c r="AR227" s="445"/>
      <c r="AS227" s="438"/>
      <c r="AT227" s="445"/>
      <c r="AU227" s="438"/>
      <c r="AV227" s="105"/>
      <c r="AW227" s="105"/>
      <c r="AX227" s="105"/>
      <c r="AY227" s="441">
        <f t="shared" si="186"/>
        <v>0</v>
      </c>
      <c r="AZ227" s="410"/>
      <c r="BA227" s="410"/>
      <c r="BB227" s="410"/>
    </row>
    <row r="228" spans="1:54" ht="57.75" customHeight="1">
      <c r="A228" s="114"/>
      <c r="B228" s="248"/>
      <c r="C228" s="90" t="s">
        <v>140</v>
      </c>
      <c r="D228" s="91" t="s">
        <v>141</v>
      </c>
      <c r="E228" s="426">
        <v>9600000</v>
      </c>
      <c r="F228" s="427">
        <f t="shared" si="175"/>
        <v>0</v>
      </c>
      <c r="G228" s="94">
        <f t="shared" si="176"/>
        <v>0</v>
      </c>
      <c r="H228" s="365">
        <f>+'Kertas Kerja Bantu'!G260</f>
        <v>0</v>
      </c>
      <c r="I228" s="442">
        <f t="shared" si="177"/>
        <v>0</v>
      </c>
      <c r="J228" s="365">
        <f t="shared" si="178"/>
        <v>0</v>
      </c>
      <c r="K228" s="365">
        <f t="shared" si="179"/>
        <v>0</v>
      </c>
      <c r="L228" s="96">
        <f t="shared" si="180"/>
        <v>9600000</v>
      </c>
      <c r="M228" s="137"/>
      <c r="N228" s="114"/>
      <c r="O228" s="31"/>
      <c r="P228" s="98">
        <f t="shared" si="181"/>
        <v>0</v>
      </c>
      <c r="Q228" s="98">
        <f t="shared" si="182"/>
        <v>0</v>
      </c>
      <c r="R228" s="99"/>
      <c r="S228" s="98">
        <f t="shared" si="183"/>
        <v>0</v>
      </c>
      <c r="T228" s="99" t="str">
        <f t="shared" ref="T228:V228" si="195">+C228</f>
        <v>5.1.02.02.01.0003</v>
      </c>
      <c r="U228" s="81" t="str">
        <f t="shared" si="195"/>
        <v>Honorarium Narasumber atau Pembahas, Moderator, Pembawa Acara, dan Panitia</v>
      </c>
      <c r="V228" s="405">
        <f t="shared" si="195"/>
        <v>9600000</v>
      </c>
      <c r="W228" s="186">
        <v>0</v>
      </c>
      <c r="X228" s="367"/>
      <c r="Y228" s="368"/>
      <c r="Z228" s="367"/>
      <c r="AA228" s="186">
        <v>4800000</v>
      </c>
      <c r="AB228" s="368"/>
      <c r="AC228" s="367"/>
      <c r="AD228" s="186">
        <v>4800000</v>
      </c>
      <c r="AE228" s="368"/>
      <c r="AF228" s="367"/>
      <c r="AG228" s="367"/>
      <c r="AH228" s="367"/>
      <c r="AI228" s="43"/>
      <c r="AJ228" s="432" t="str">
        <f t="shared" ref="AJ228:AK228" si="196">C228</f>
        <v>5.1.02.02.01.0003</v>
      </c>
      <c r="AK228" s="433" t="str">
        <f t="shared" si="196"/>
        <v>Honorarium Narasumber atau Pembahas, Moderator, Pembawa Acara, dan Panitia</v>
      </c>
      <c r="AL228" s="376">
        <v>9600000</v>
      </c>
      <c r="AM228" s="434"/>
      <c r="AN228" s="435"/>
      <c r="AO228" s="445"/>
      <c r="AP228" s="437"/>
      <c r="AQ228" s="437"/>
      <c r="AR228" s="438"/>
      <c r="AS228" s="445"/>
      <c r="AT228" s="438"/>
      <c r="AU228" s="445"/>
      <c r="AV228" s="105"/>
      <c r="AW228" s="105"/>
      <c r="AX228" s="105"/>
      <c r="AY228" s="441">
        <f t="shared" si="186"/>
        <v>0</v>
      </c>
      <c r="AZ228" s="410"/>
      <c r="BA228" s="410"/>
      <c r="BB228" s="410"/>
    </row>
    <row r="229" spans="1:54" ht="45.75" customHeight="1">
      <c r="A229" s="114"/>
      <c r="B229" s="248"/>
      <c r="C229" s="90" t="s">
        <v>135</v>
      </c>
      <c r="D229" s="91" t="s">
        <v>136</v>
      </c>
      <c r="E229" s="426">
        <v>25000000</v>
      </c>
      <c r="F229" s="427">
        <f t="shared" si="175"/>
        <v>0</v>
      </c>
      <c r="G229" s="94">
        <f t="shared" si="176"/>
        <v>0</v>
      </c>
      <c r="H229" s="365">
        <f>+'BERKALI KALI'!G29</f>
        <v>0</v>
      </c>
      <c r="I229" s="442">
        <f t="shared" si="177"/>
        <v>0</v>
      </c>
      <c r="J229" s="446">
        <f t="shared" si="178"/>
        <v>0</v>
      </c>
      <c r="K229" s="365">
        <f t="shared" si="179"/>
        <v>0</v>
      </c>
      <c r="L229" s="399">
        <f t="shared" si="180"/>
        <v>25000000</v>
      </c>
      <c r="M229" s="386"/>
      <c r="N229" s="114"/>
      <c r="O229" s="31"/>
      <c r="P229" s="98">
        <f t="shared" si="181"/>
        <v>0</v>
      </c>
      <c r="Q229" s="98">
        <f t="shared" si="182"/>
        <v>0</v>
      </c>
      <c r="R229" s="99"/>
      <c r="S229" s="98">
        <f t="shared" si="183"/>
        <v>0</v>
      </c>
      <c r="T229" s="99" t="str">
        <f t="shared" ref="T229:V229" si="197">+C229</f>
        <v>5.1.02.05.02.0001</v>
      </c>
      <c r="U229" s="81" t="str">
        <f t="shared" si="197"/>
        <v>Belanja Jasa Yang Diberikan Kepada Pihak Ketiga/Pihak Lain</v>
      </c>
      <c r="V229" s="405">
        <f t="shared" si="197"/>
        <v>25000000</v>
      </c>
      <c r="W229" s="186">
        <v>0</v>
      </c>
      <c r="X229" s="367"/>
      <c r="Y229" s="368"/>
      <c r="Z229" s="367"/>
      <c r="AA229" s="367"/>
      <c r="AB229" s="368"/>
      <c r="AC229" s="367"/>
      <c r="AD229" s="367"/>
      <c r="AE229" s="188">
        <v>25000000</v>
      </c>
      <c r="AF229" s="367"/>
      <c r="AG229" s="367"/>
      <c r="AH229" s="367"/>
      <c r="AI229" s="43"/>
      <c r="AJ229" s="432" t="str">
        <f t="shared" ref="AJ229:AK229" si="198">C229</f>
        <v>5.1.02.05.02.0001</v>
      </c>
      <c r="AK229" s="433" t="str">
        <f t="shared" si="198"/>
        <v>Belanja Jasa Yang Diberikan Kepada Pihak Ketiga/Pihak Lain</v>
      </c>
      <c r="AL229" s="376">
        <v>25000000</v>
      </c>
      <c r="AM229" s="434"/>
      <c r="AN229" s="435"/>
      <c r="AO229" s="445"/>
      <c r="AP229" s="437"/>
      <c r="AQ229" s="437"/>
      <c r="AR229" s="445"/>
      <c r="AS229" s="437"/>
      <c r="AT229" s="437"/>
      <c r="AU229" s="438"/>
      <c r="AV229" s="105"/>
      <c r="AW229" s="105"/>
      <c r="AX229" s="105"/>
      <c r="AY229" s="447">
        <f t="shared" si="186"/>
        <v>0</v>
      </c>
      <c r="AZ229" s="410"/>
      <c r="BA229" s="410"/>
      <c r="BB229" s="410"/>
    </row>
    <row r="230" spans="1:54" ht="18" customHeight="1">
      <c r="A230" s="88"/>
      <c r="B230" s="88"/>
      <c r="C230" s="448" t="s">
        <v>84</v>
      </c>
      <c r="D230" s="90"/>
      <c r="E230" s="401">
        <f t="shared" ref="E230:F230" si="199">SUM(E223:E229)</f>
        <v>54305000</v>
      </c>
      <c r="F230" s="403">
        <f t="shared" si="199"/>
        <v>0</v>
      </c>
      <c r="G230" s="402">
        <f t="shared" si="176"/>
        <v>0</v>
      </c>
      <c r="H230" s="403">
        <f t="shared" ref="H230:I230" si="200">+P230</f>
        <v>0</v>
      </c>
      <c r="I230" s="402">
        <f t="shared" si="200"/>
        <v>0</v>
      </c>
      <c r="J230" s="403">
        <f t="shared" si="178"/>
        <v>0</v>
      </c>
      <c r="K230" s="403">
        <f t="shared" ref="K230:L230" si="201">SUM(K223:K229)</f>
        <v>0</v>
      </c>
      <c r="L230" s="404">
        <f t="shared" si="201"/>
        <v>54305000</v>
      </c>
      <c r="M230" s="404"/>
      <c r="N230" s="88"/>
      <c r="O230" s="31"/>
      <c r="P230" s="98">
        <f>SUM(P223:P229)</f>
        <v>0</v>
      </c>
      <c r="Q230" s="98">
        <f t="shared" si="182"/>
        <v>0</v>
      </c>
      <c r="R230" s="99"/>
      <c r="S230" s="98">
        <f>SUM(S223:S229)</f>
        <v>0</v>
      </c>
      <c r="T230" s="99"/>
      <c r="U230" s="99"/>
      <c r="V230" s="405">
        <f t="shared" ref="V230:AH230" si="202">SUM(V223:V229)</f>
        <v>54305000</v>
      </c>
      <c r="W230" s="145">
        <f t="shared" si="202"/>
        <v>0</v>
      </c>
      <c r="X230" s="145">
        <f t="shared" si="202"/>
        <v>0</v>
      </c>
      <c r="Y230" s="145">
        <f t="shared" si="202"/>
        <v>0</v>
      </c>
      <c r="Z230" s="145">
        <f t="shared" si="202"/>
        <v>8530000</v>
      </c>
      <c r="AA230" s="145">
        <f t="shared" si="202"/>
        <v>7425000</v>
      </c>
      <c r="AB230" s="145">
        <f t="shared" si="202"/>
        <v>2700000</v>
      </c>
      <c r="AC230" s="145">
        <f t="shared" si="202"/>
        <v>0</v>
      </c>
      <c r="AD230" s="145">
        <f t="shared" si="202"/>
        <v>6300000</v>
      </c>
      <c r="AE230" s="145">
        <f t="shared" si="202"/>
        <v>29350000</v>
      </c>
      <c r="AF230" s="145">
        <f t="shared" si="202"/>
        <v>0</v>
      </c>
      <c r="AG230" s="145">
        <f t="shared" si="202"/>
        <v>0</v>
      </c>
      <c r="AH230" s="145">
        <f t="shared" si="202"/>
        <v>0</v>
      </c>
      <c r="AI230" s="43"/>
      <c r="AJ230" s="449"/>
      <c r="AK230" s="433"/>
      <c r="AL230" s="450">
        <f>SUM(AL223:AL229)</f>
        <v>54305000</v>
      </c>
      <c r="AM230" s="451" t="s">
        <v>108</v>
      </c>
      <c r="AN230" s="451" t="s">
        <v>108</v>
      </c>
      <c r="AO230" s="451" t="s">
        <v>108</v>
      </c>
      <c r="AP230" s="451" t="s">
        <v>108</v>
      </c>
      <c r="AQ230" s="451" t="s">
        <v>108</v>
      </c>
      <c r="AR230" s="452">
        <f t="shared" ref="AR230:AV230" si="203">SUM(AR223:AR229)</f>
        <v>0</v>
      </c>
      <c r="AS230" s="453">
        <f t="shared" si="203"/>
        <v>0</v>
      </c>
      <c r="AT230" s="452">
        <f t="shared" si="203"/>
        <v>0</v>
      </c>
      <c r="AU230" s="452">
        <f t="shared" si="203"/>
        <v>0</v>
      </c>
      <c r="AV230" s="452">
        <f t="shared" si="203"/>
        <v>0</v>
      </c>
      <c r="AW230" s="451" t="s">
        <v>108</v>
      </c>
      <c r="AX230" s="451" t="s">
        <v>108</v>
      </c>
      <c r="AY230" s="454">
        <f>SUM(AY223:AY229)</f>
        <v>0</v>
      </c>
      <c r="AZ230" s="410"/>
      <c r="BA230" s="410"/>
      <c r="BB230" s="410"/>
    </row>
    <row r="231" spans="1:54" ht="13.5" customHeight="1">
      <c r="A231" s="53"/>
      <c r="B231" s="149"/>
      <c r="C231" s="150"/>
      <c r="D231" s="151"/>
      <c r="E231" s="152"/>
      <c r="F231" s="153"/>
      <c r="G231" s="154"/>
      <c r="H231" s="155"/>
      <c r="I231" s="154"/>
      <c r="J231" s="154"/>
      <c r="K231" s="154"/>
      <c r="L231" s="156"/>
      <c r="M231" s="156"/>
      <c r="N231" s="149"/>
      <c r="O231" s="31"/>
      <c r="P231" s="31"/>
      <c r="Q231" s="31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</row>
    <row r="232" spans="1:54" ht="13.5" customHeight="1">
      <c r="A232" s="157"/>
      <c r="B232" s="157"/>
      <c r="C232" s="157"/>
      <c r="D232" s="52"/>
      <c r="E232" s="1756"/>
      <c r="F232" s="1655"/>
      <c r="G232" s="159"/>
      <c r="H232" s="160"/>
      <c r="I232" s="159"/>
      <c r="J232" s="155"/>
      <c r="K232" s="155"/>
      <c r="L232" s="1675" t="s">
        <v>85</v>
      </c>
      <c r="M232" s="1655"/>
      <c r="N232" s="1655"/>
      <c r="O232" s="31"/>
      <c r="P232" s="31"/>
      <c r="Q232" s="31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</row>
    <row r="233" spans="1:54" ht="13.5" customHeight="1">
      <c r="A233" s="157"/>
      <c r="B233" s="1749"/>
      <c r="C233" s="1655"/>
      <c r="D233" s="53"/>
      <c r="E233" s="1757"/>
      <c r="F233" s="1655"/>
      <c r="G233" s="159"/>
      <c r="H233" s="160"/>
      <c r="I233" s="159"/>
      <c r="J233" s="157"/>
      <c r="K233" s="157"/>
      <c r="L233" s="1675" t="s">
        <v>86</v>
      </c>
      <c r="M233" s="1655"/>
      <c r="N233" s="1655"/>
      <c r="O233" s="31"/>
      <c r="P233" s="31"/>
      <c r="Q233" s="31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</row>
    <row r="234" spans="1:54" ht="13.5" customHeight="1">
      <c r="A234" s="55"/>
      <c r="B234" s="1749" t="s">
        <v>87</v>
      </c>
      <c r="C234" s="1655"/>
      <c r="D234" s="53"/>
      <c r="E234" s="52"/>
      <c r="F234" s="55"/>
      <c r="G234" s="159"/>
      <c r="H234" s="160" t="s">
        <v>49</v>
      </c>
      <c r="I234" s="159"/>
      <c r="J234" s="161"/>
      <c r="K234" s="161"/>
      <c r="L234" s="1676" t="s">
        <v>88</v>
      </c>
      <c r="M234" s="1655"/>
      <c r="N234" s="1655"/>
      <c r="O234" s="31"/>
      <c r="P234" s="31"/>
      <c r="Q234" s="31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</row>
    <row r="235" spans="1:54" ht="13.5" customHeight="1">
      <c r="A235" s="157"/>
      <c r="B235" s="52"/>
      <c r="C235" s="164"/>
      <c r="D235" s="53"/>
      <c r="E235" s="164"/>
      <c r="F235" s="55"/>
      <c r="G235" s="159"/>
      <c r="H235" s="160"/>
      <c r="I235" s="159"/>
      <c r="J235" s="160"/>
      <c r="K235" s="160"/>
      <c r="L235" s="1676" t="s">
        <v>89</v>
      </c>
      <c r="M235" s="1655"/>
      <c r="N235" s="1655"/>
      <c r="O235" s="31"/>
      <c r="P235" s="31"/>
      <c r="Q235" s="31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</row>
    <row r="236" spans="1:54" ht="13.5" customHeight="1">
      <c r="A236" s="157"/>
      <c r="B236" s="158"/>
      <c r="C236" s="164"/>
      <c r="D236" s="53"/>
      <c r="E236" s="164"/>
      <c r="F236" s="55"/>
      <c r="G236" s="159"/>
      <c r="H236" s="160"/>
      <c r="I236" s="159"/>
      <c r="J236" s="160"/>
      <c r="K236" s="160"/>
      <c r="L236" s="160"/>
      <c r="M236" s="160"/>
      <c r="N236" s="160"/>
      <c r="O236" s="31"/>
      <c r="P236" s="31"/>
      <c r="Q236" s="31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</row>
    <row r="237" spans="1:54" ht="13.5" customHeight="1">
      <c r="A237" s="165"/>
      <c r="B237" s="158"/>
      <c r="C237" s="164"/>
      <c r="D237" s="53"/>
      <c r="E237" s="164"/>
      <c r="F237" s="55"/>
      <c r="G237" s="159"/>
      <c r="H237" s="160"/>
      <c r="I237" s="159"/>
      <c r="J237" s="157"/>
      <c r="K237" s="157"/>
      <c r="L237" s="149"/>
      <c r="M237" s="149"/>
      <c r="N237" s="52"/>
      <c r="O237" s="31"/>
      <c r="P237" s="31"/>
      <c r="Q237" s="31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</row>
    <row r="238" spans="1:54" ht="13.5" customHeight="1">
      <c r="A238" s="165"/>
      <c r="B238" s="1747" t="s">
        <v>90</v>
      </c>
      <c r="C238" s="1655"/>
      <c r="D238" s="53"/>
      <c r="E238" s="1742"/>
      <c r="F238" s="1655"/>
      <c r="G238" s="159"/>
      <c r="H238" s="160"/>
      <c r="I238" s="159"/>
      <c r="J238" s="165"/>
      <c r="K238" s="165"/>
      <c r="L238" s="1677" t="s">
        <v>91</v>
      </c>
      <c r="M238" s="1655"/>
      <c r="N238" s="1655"/>
      <c r="O238" s="31"/>
      <c r="P238" s="31"/>
      <c r="Q238" s="31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</row>
    <row r="239" spans="1:54" ht="13.5" customHeight="1">
      <c r="A239" s="160"/>
      <c r="B239" s="1748" t="s">
        <v>92</v>
      </c>
      <c r="C239" s="1655"/>
      <c r="D239" s="167"/>
      <c r="E239" s="1762"/>
      <c r="F239" s="1655"/>
      <c r="G239" s="159"/>
      <c r="H239" s="167"/>
      <c r="I239" s="167"/>
      <c r="J239" s="160"/>
      <c r="K239" s="160"/>
      <c r="L239" s="1682" t="s">
        <v>93</v>
      </c>
      <c r="M239" s="1655"/>
      <c r="N239" s="1655"/>
      <c r="O239" s="31"/>
      <c r="P239" s="31"/>
      <c r="Q239" s="31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</row>
    <row r="240" spans="1:54" ht="13.5" customHeight="1">
      <c r="A240" s="160"/>
      <c r="B240" s="160"/>
      <c r="C240" s="160"/>
      <c r="D240" s="62"/>
      <c r="E240" s="160"/>
      <c r="F240" s="160"/>
      <c r="G240" s="160"/>
      <c r="H240" s="160"/>
      <c r="I240" s="159"/>
      <c r="J240" s="160"/>
      <c r="K240" s="160"/>
      <c r="L240" s="160"/>
      <c r="M240" s="160"/>
      <c r="N240" s="160"/>
      <c r="O240" s="31"/>
      <c r="P240" s="31"/>
      <c r="Q240" s="31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</row>
    <row r="241" spans="1:54" ht="13.5" customHeight="1">
      <c r="A241" s="160"/>
      <c r="B241" s="160"/>
      <c r="C241" s="160"/>
      <c r="D241" s="62"/>
      <c r="E241" s="160"/>
      <c r="F241" s="160"/>
      <c r="G241" s="160"/>
      <c r="H241" s="160"/>
      <c r="I241" s="159"/>
      <c r="J241" s="160"/>
      <c r="K241" s="160"/>
      <c r="L241" s="160"/>
      <c r="M241" s="160"/>
      <c r="N241" s="160"/>
      <c r="O241" s="31"/>
      <c r="P241" s="31"/>
      <c r="Q241" s="31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</row>
    <row r="242" spans="1:54" ht="13.5" customHeight="1">
      <c r="A242" s="42">
        <v>10</v>
      </c>
      <c r="B242" s="160"/>
      <c r="C242" s="160"/>
      <c r="D242" s="62"/>
      <c r="E242" s="160"/>
      <c r="F242" s="160"/>
      <c r="G242" s="160"/>
      <c r="H242" s="160"/>
      <c r="I242" s="159"/>
      <c r="J242" s="160"/>
      <c r="K242" s="160"/>
      <c r="L242" s="160"/>
      <c r="M242" s="160"/>
      <c r="N242" s="160"/>
      <c r="O242" s="31"/>
      <c r="P242" s="31"/>
      <c r="Q242" s="31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</row>
    <row r="243" spans="1:54" ht="13.5" customHeight="1">
      <c r="A243" s="223"/>
      <c r="B243" s="1670" t="s">
        <v>45</v>
      </c>
      <c r="C243" s="1655"/>
      <c r="D243" s="1655"/>
      <c r="E243" s="1655"/>
      <c r="F243" s="1655"/>
      <c r="G243" s="1655"/>
      <c r="H243" s="1655"/>
      <c r="I243" s="1655"/>
      <c r="J243" s="1655"/>
      <c r="K243" s="1655"/>
      <c r="L243" s="1655"/>
      <c r="M243" s="1655"/>
      <c r="N243" s="1655"/>
      <c r="O243" s="31"/>
      <c r="P243" s="31"/>
      <c r="Q243" s="31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</row>
    <row r="244" spans="1:54" ht="13.5" customHeight="1">
      <c r="A244" s="223"/>
      <c r="B244" s="1670" t="s">
        <v>46</v>
      </c>
      <c r="C244" s="1655"/>
      <c r="D244" s="1655"/>
      <c r="E244" s="1655"/>
      <c r="F244" s="1655"/>
      <c r="G244" s="1655"/>
      <c r="H244" s="1655"/>
      <c r="I244" s="1655"/>
      <c r="J244" s="1655"/>
      <c r="K244" s="1655"/>
      <c r="L244" s="1655"/>
      <c r="M244" s="1655"/>
      <c r="N244" s="1655"/>
      <c r="O244" s="31"/>
      <c r="P244" s="31"/>
      <c r="Q244" s="31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</row>
    <row r="245" spans="1:54" ht="13.5" customHeight="1">
      <c r="A245" s="223"/>
      <c r="B245" s="1670" t="s">
        <v>47</v>
      </c>
      <c r="C245" s="1655"/>
      <c r="D245" s="1655"/>
      <c r="E245" s="1655"/>
      <c r="F245" s="1655"/>
      <c r="G245" s="1655"/>
      <c r="H245" s="1655"/>
      <c r="I245" s="1655"/>
      <c r="J245" s="1655"/>
      <c r="K245" s="1655"/>
      <c r="L245" s="1655"/>
      <c r="M245" s="1655"/>
      <c r="N245" s="1655"/>
      <c r="O245" s="31"/>
      <c r="P245" s="31"/>
      <c r="Q245" s="31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</row>
    <row r="246" spans="1:54" ht="13.5" customHeight="1">
      <c r="A246" s="225"/>
      <c r="B246" s="225"/>
      <c r="C246" s="207"/>
      <c r="D246" s="207"/>
      <c r="E246" s="226"/>
      <c r="F246" s="227"/>
      <c r="G246" s="228"/>
      <c r="H246" s="229"/>
      <c r="I246" s="228" t="s">
        <v>49</v>
      </c>
      <c r="J246" s="228"/>
      <c r="K246" s="228"/>
      <c r="L246" s="230"/>
      <c r="M246" s="231"/>
      <c r="N246" s="231"/>
      <c r="O246" s="31"/>
      <c r="P246" s="319"/>
      <c r="Q246" s="319"/>
      <c r="R246" s="232"/>
      <c r="S246" s="319"/>
      <c r="T246" s="232"/>
      <c r="U246" s="232"/>
      <c r="V246" s="232"/>
      <c r="W246" s="1678" t="s">
        <v>137</v>
      </c>
      <c r="X246" s="1655"/>
      <c r="Y246" s="1655"/>
      <c r="Z246" s="1655"/>
      <c r="AA246" s="1655"/>
      <c r="AB246" s="1655"/>
      <c r="AC246" s="1655"/>
      <c r="AD246" s="1655"/>
      <c r="AE246" s="1655"/>
      <c r="AF246" s="1655"/>
      <c r="AG246" s="1655"/>
      <c r="AH246" s="1655"/>
      <c r="AI246" s="455"/>
      <c r="AJ246" s="455"/>
      <c r="AK246" s="232"/>
      <c r="AL246" s="232"/>
      <c r="AM246" s="233"/>
      <c r="AN246" s="320"/>
      <c r="AO246" s="320"/>
      <c r="AP246" s="320"/>
      <c r="AQ246" s="320"/>
      <c r="AR246" s="320"/>
      <c r="AS246" s="320"/>
      <c r="AT246" s="320"/>
      <c r="AU246" s="320"/>
      <c r="AV246" s="320"/>
      <c r="AW246" s="320"/>
      <c r="AX246" s="320"/>
      <c r="AY246" s="320"/>
      <c r="AZ246" s="319"/>
      <c r="BA246" s="319"/>
      <c r="BB246" s="319"/>
    </row>
    <row r="247" spans="1:54" ht="33" customHeight="1">
      <c r="A247" s="225"/>
      <c r="B247" s="225"/>
      <c r="C247" s="207"/>
      <c r="D247" s="207"/>
      <c r="E247" s="226"/>
      <c r="F247" s="227"/>
      <c r="G247" s="228"/>
      <c r="H247" s="229"/>
      <c r="I247" s="228"/>
      <c r="J247" s="228"/>
      <c r="K247" s="228"/>
      <c r="L247" s="230"/>
      <c r="M247" s="231"/>
      <c r="N247" s="231"/>
      <c r="O247" s="31"/>
      <c r="P247" s="1679" t="s">
        <v>52</v>
      </c>
      <c r="Q247" s="1680" t="s">
        <v>53</v>
      </c>
      <c r="R247" s="1681"/>
      <c r="S247" s="1679" t="s">
        <v>54</v>
      </c>
      <c r="T247" s="456"/>
      <c r="U247" s="456"/>
      <c r="V247" s="456"/>
      <c r="W247" s="457">
        <v>1</v>
      </c>
      <c r="X247" s="457">
        <v>2</v>
      </c>
      <c r="Y247" s="457">
        <v>3</v>
      </c>
      <c r="Z247" s="457">
        <v>4</v>
      </c>
      <c r="AA247" s="457">
        <v>5</v>
      </c>
      <c r="AB247" s="457">
        <v>6</v>
      </c>
      <c r="AC247" s="457">
        <v>7</v>
      </c>
      <c r="AD247" s="457">
        <v>8</v>
      </c>
      <c r="AE247" s="457">
        <v>9</v>
      </c>
      <c r="AF247" s="457">
        <v>10</v>
      </c>
      <c r="AG247" s="457">
        <v>11</v>
      </c>
      <c r="AH247" s="458">
        <v>12</v>
      </c>
      <c r="AI247" s="232"/>
      <c r="AJ247" s="459"/>
      <c r="AK247" s="456" t="s">
        <v>67</v>
      </c>
      <c r="AL247" s="460"/>
      <c r="AM247" s="461">
        <v>1</v>
      </c>
      <c r="AN247" s="461">
        <v>2</v>
      </c>
      <c r="AO247" s="461">
        <v>3</v>
      </c>
      <c r="AP247" s="461">
        <v>4</v>
      </c>
      <c r="AQ247" s="461">
        <v>5</v>
      </c>
      <c r="AR247" s="461">
        <v>6</v>
      </c>
      <c r="AS247" s="461">
        <v>7</v>
      </c>
      <c r="AT247" s="461">
        <v>8</v>
      </c>
      <c r="AU247" s="461">
        <v>9</v>
      </c>
      <c r="AV247" s="461">
        <v>10</v>
      </c>
      <c r="AW247" s="461">
        <v>11</v>
      </c>
      <c r="AX247" s="462">
        <v>12</v>
      </c>
      <c r="AY247" s="319" t="s">
        <v>95</v>
      </c>
    </row>
    <row r="248" spans="1:54" ht="13.5" customHeight="1">
      <c r="A248" s="1709" t="s">
        <v>56</v>
      </c>
      <c r="B248" s="1710" t="s">
        <v>57</v>
      </c>
      <c r="C248" s="1710" t="s">
        <v>58</v>
      </c>
      <c r="D248" s="1710" t="s">
        <v>59</v>
      </c>
      <c r="E248" s="1705" t="s">
        <v>60</v>
      </c>
      <c r="F248" s="1706" t="s">
        <v>61</v>
      </c>
      <c r="G248" s="1711" t="s">
        <v>62</v>
      </c>
      <c r="H248" s="1691"/>
      <c r="I248" s="1691"/>
      <c r="J248" s="1692"/>
      <c r="K248" s="1706" t="s">
        <v>63</v>
      </c>
      <c r="L248" s="1705" t="s">
        <v>64</v>
      </c>
      <c r="M248" s="1707" t="s">
        <v>65</v>
      </c>
      <c r="N248" s="1710" t="s">
        <v>66</v>
      </c>
      <c r="O248" s="31"/>
      <c r="P248" s="1663"/>
      <c r="Q248" s="1663"/>
      <c r="R248" s="1663"/>
      <c r="S248" s="1663"/>
      <c r="T248" s="232">
        <v>1</v>
      </c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  <c r="AH248" s="463"/>
      <c r="AI248" s="232"/>
      <c r="AJ248" s="464">
        <v>1</v>
      </c>
      <c r="AK248" s="232"/>
      <c r="AL248" s="233"/>
      <c r="AM248" s="1737" t="s">
        <v>67</v>
      </c>
      <c r="AN248" s="1671"/>
      <c r="AO248" s="1671"/>
      <c r="AP248" s="1671"/>
      <c r="AQ248" s="1671"/>
      <c r="AR248" s="1671"/>
      <c r="AS248" s="1671"/>
      <c r="AT248" s="1671"/>
      <c r="AU248" s="1671"/>
      <c r="AV248" s="1671"/>
      <c r="AW248" s="1671"/>
      <c r="AX248" s="1671"/>
      <c r="AY248" s="319"/>
    </row>
    <row r="249" spans="1:54" ht="13.5" customHeight="1">
      <c r="A249" s="1663"/>
      <c r="B249" s="1663"/>
      <c r="C249" s="1663"/>
      <c r="D249" s="1663"/>
      <c r="E249" s="1663"/>
      <c r="F249" s="1663"/>
      <c r="G249" s="1711" t="s">
        <v>68</v>
      </c>
      <c r="H249" s="1692"/>
      <c r="I249" s="1711" t="s">
        <v>69</v>
      </c>
      <c r="J249" s="1692"/>
      <c r="K249" s="1663"/>
      <c r="L249" s="1663"/>
      <c r="M249" s="1708"/>
      <c r="N249" s="1663"/>
      <c r="O249" s="31"/>
      <c r="P249" s="1664"/>
      <c r="Q249" s="1664"/>
      <c r="R249" s="1664"/>
      <c r="S249" s="1664"/>
      <c r="T249" s="465"/>
      <c r="U249" s="465"/>
      <c r="V249" s="465"/>
      <c r="W249" s="235" t="s">
        <v>16</v>
      </c>
      <c r="X249" s="235" t="s">
        <v>70</v>
      </c>
      <c r="Y249" s="236" t="s">
        <v>18</v>
      </c>
      <c r="Z249" s="236" t="s">
        <v>19</v>
      </c>
      <c r="AA249" s="236" t="s">
        <v>20</v>
      </c>
      <c r="AB249" s="236" t="s">
        <v>21</v>
      </c>
      <c r="AC249" s="236" t="s">
        <v>22</v>
      </c>
      <c r="AD249" s="235" t="s">
        <v>23</v>
      </c>
      <c r="AE249" s="235" t="s">
        <v>24</v>
      </c>
      <c r="AF249" s="235" t="s">
        <v>25</v>
      </c>
      <c r="AG249" s="235" t="s">
        <v>26</v>
      </c>
      <c r="AH249" s="235" t="s">
        <v>27</v>
      </c>
      <c r="AI249" s="466"/>
      <c r="AJ249" s="234"/>
      <c r="AK249" s="234"/>
      <c r="AL249" s="238"/>
      <c r="AM249" s="467" t="s">
        <v>16</v>
      </c>
      <c r="AN249" s="467" t="s">
        <v>70</v>
      </c>
      <c r="AO249" s="467" t="s">
        <v>18</v>
      </c>
      <c r="AP249" s="467" t="s">
        <v>19</v>
      </c>
      <c r="AQ249" s="467" t="s">
        <v>20</v>
      </c>
      <c r="AR249" s="467" t="s">
        <v>21</v>
      </c>
      <c r="AS249" s="467" t="s">
        <v>22</v>
      </c>
      <c r="AT249" s="467" t="s">
        <v>23</v>
      </c>
      <c r="AU249" s="467" t="s">
        <v>24</v>
      </c>
      <c r="AV249" s="467" t="s">
        <v>25</v>
      </c>
      <c r="AW249" s="467" t="s">
        <v>26</v>
      </c>
      <c r="AX249" s="467" t="s">
        <v>27</v>
      </c>
      <c r="AY249" s="319"/>
    </row>
    <row r="250" spans="1:54" ht="42.75" customHeight="1">
      <c r="A250" s="1663"/>
      <c r="B250" s="1663"/>
      <c r="C250" s="1663"/>
      <c r="D250" s="1663"/>
      <c r="E250" s="1663"/>
      <c r="F250" s="1663"/>
      <c r="G250" s="71" t="s">
        <v>53</v>
      </c>
      <c r="H250" s="71" t="s">
        <v>71</v>
      </c>
      <c r="I250" s="71" t="s">
        <v>53</v>
      </c>
      <c r="J250" s="71" t="s">
        <v>71</v>
      </c>
      <c r="K250" s="1664"/>
      <c r="L250" s="1663"/>
      <c r="M250" s="1708"/>
      <c r="N250" s="1663"/>
      <c r="O250" s="31"/>
      <c r="P250" s="468"/>
      <c r="Q250" s="468"/>
      <c r="R250" s="232"/>
      <c r="S250" s="468"/>
      <c r="T250" s="241" t="str">
        <f>+B251</f>
        <v>3.30.06.2.01.0001</v>
      </c>
      <c r="U250" s="241" t="str">
        <f>+B252</f>
        <v>Sub Kegiatan Pelaksanaan Metrologi Legal, Berupa Tera, Tera Ulang</v>
      </c>
      <c r="V250" s="469">
        <f>SUM(V251:V266)</f>
        <v>181971484</v>
      </c>
      <c r="W250" s="470"/>
      <c r="X250" s="471"/>
      <c r="Y250" s="471"/>
      <c r="Z250" s="471"/>
      <c r="AA250" s="471"/>
      <c r="AB250" s="471"/>
      <c r="AC250" s="471"/>
      <c r="AD250" s="471"/>
      <c r="AE250" s="471"/>
      <c r="AF250" s="471"/>
      <c r="AG250" s="471"/>
      <c r="AH250" s="471"/>
      <c r="AI250" s="472"/>
      <c r="AJ250" s="241" t="str">
        <f t="shared" ref="AJ250:AJ266" si="204">+T250</f>
        <v>3.30.06.2.01.0001</v>
      </c>
      <c r="AK250" s="242" t="str">
        <f>+B252</f>
        <v>Sub Kegiatan Pelaksanaan Metrologi Legal, Berupa Tera, Tera Ulang</v>
      </c>
      <c r="AL250" s="473">
        <f>+AL251+AL252+AL253+AL254+AL255+AL256+AL257+AL258+AL259+AL260+AL261+AL264</f>
        <v>82987500</v>
      </c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474">
        <f>SUM(AY251:AY264)</f>
        <v>0</v>
      </c>
    </row>
    <row r="251" spans="1:54" ht="45.75" customHeight="1">
      <c r="A251" s="475">
        <v>1</v>
      </c>
      <c r="B251" s="476" t="s">
        <v>142</v>
      </c>
      <c r="C251" s="477" t="s">
        <v>143</v>
      </c>
      <c r="D251" s="91" t="s">
        <v>144</v>
      </c>
      <c r="E251" s="92">
        <v>8578000</v>
      </c>
      <c r="F251" s="478">
        <f t="shared" ref="F251:F266" si="205">AY251</f>
        <v>0</v>
      </c>
      <c r="G251" s="479">
        <f t="shared" ref="G251:G267" si="206">+I251</f>
        <v>0</v>
      </c>
      <c r="H251" s="480">
        <f>'Kertas Kerja Bantu'!G84</f>
        <v>0</v>
      </c>
      <c r="I251" s="479">
        <f t="shared" ref="I251:I266" si="207">+Q251</f>
        <v>0</v>
      </c>
      <c r="J251" s="479">
        <f t="shared" ref="J251:J267" si="208">+F251/E251*100</f>
        <v>0</v>
      </c>
      <c r="K251" s="479">
        <f t="shared" ref="K251:K266" si="209">S251</f>
        <v>0</v>
      </c>
      <c r="L251" s="481">
        <f t="shared" ref="L251:L266" si="210">+E251-F251</f>
        <v>8578000</v>
      </c>
      <c r="M251" s="482"/>
      <c r="N251" s="482"/>
      <c r="O251" s="31"/>
      <c r="P251" s="343">
        <f t="shared" ref="P251:P266" si="211">+E251/$E$267*H251</f>
        <v>0</v>
      </c>
      <c r="Q251" s="343">
        <f t="shared" ref="Q251:Q267" si="212">+S251/E251*100</f>
        <v>0</v>
      </c>
      <c r="R251" s="344"/>
      <c r="S251" s="343">
        <f t="shared" ref="S251:S266" si="213">+W251</f>
        <v>0</v>
      </c>
      <c r="T251" s="483" t="str">
        <f t="shared" ref="T251:V251" si="214">+C251</f>
        <v>5.1.02.01.01.0001</v>
      </c>
      <c r="U251" s="483" t="str">
        <f t="shared" si="214"/>
        <v>Belanja Bahan - Bahan Bangunan dan Kontruksi</v>
      </c>
      <c r="V251" s="484">
        <f t="shared" si="214"/>
        <v>8578000</v>
      </c>
      <c r="W251" s="485">
        <v>0</v>
      </c>
      <c r="X251" s="486">
        <v>1200000</v>
      </c>
      <c r="Y251" s="487">
        <v>3089000</v>
      </c>
      <c r="Z251" s="488"/>
      <c r="AA251" s="488"/>
      <c r="AB251" s="488"/>
      <c r="AC251" s="489">
        <v>4289000</v>
      </c>
      <c r="AD251" s="490"/>
      <c r="AE251" s="490"/>
      <c r="AF251" s="371"/>
      <c r="AG251" s="490"/>
      <c r="AH251" s="490"/>
      <c r="AI251" s="491">
        <f t="shared" ref="AI251:AI267" si="215">SUM(W251:AH251)</f>
        <v>8578000</v>
      </c>
      <c r="AJ251" s="242" t="str">
        <f t="shared" si="204"/>
        <v>5.1.02.01.01.0001</v>
      </c>
      <c r="AK251" s="242" t="str">
        <f t="shared" ref="AK251:AL251" si="216">+U251</f>
        <v>Belanja Bahan - Bahan Bangunan dan Kontruksi</v>
      </c>
      <c r="AL251" s="492">
        <f t="shared" si="216"/>
        <v>8578000</v>
      </c>
      <c r="AM251" s="493"/>
      <c r="AN251" s="105"/>
      <c r="AO251" s="103"/>
      <c r="AP251" s="105"/>
      <c r="AQ251" s="105"/>
      <c r="AR251" s="105"/>
      <c r="AS251" s="494"/>
      <c r="AT251" s="494"/>
      <c r="AU251" s="105"/>
      <c r="AV251" s="271"/>
      <c r="AW251" s="272"/>
      <c r="AX251" s="105"/>
      <c r="AY251" s="113">
        <f t="shared" ref="AY251:AY267" si="217">SUM(AM251:AX251)</f>
        <v>0</v>
      </c>
    </row>
    <row r="252" spans="1:54" ht="50.25" customHeight="1">
      <c r="A252" s="495"/>
      <c r="B252" s="115" t="s">
        <v>145</v>
      </c>
      <c r="C252" s="496" t="s">
        <v>112</v>
      </c>
      <c r="D252" s="133" t="s">
        <v>113</v>
      </c>
      <c r="E252" s="118">
        <v>2149000</v>
      </c>
      <c r="F252" s="478">
        <f t="shared" si="205"/>
        <v>0</v>
      </c>
      <c r="G252" s="479">
        <f t="shared" si="206"/>
        <v>0</v>
      </c>
      <c r="H252" s="497">
        <f>'Kertas Kerja Bantu'!G88</f>
        <v>0</v>
      </c>
      <c r="I252" s="479">
        <f t="shared" si="207"/>
        <v>0</v>
      </c>
      <c r="J252" s="479">
        <f t="shared" si="208"/>
        <v>0</v>
      </c>
      <c r="K252" s="479">
        <f t="shared" si="209"/>
        <v>0</v>
      </c>
      <c r="L252" s="481">
        <f t="shared" si="210"/>
        <v>2149000</v>
      </c>
      <c r="M252" s="498"/>
      <c r="N252" s="482"/>
      <c r="O252" s="31"/>
      <c r="P252" s="343">
        <f t="shared" si="211"/>
        <v>0</v>
      </c>
      <c r="Q252" s="343">
        <f t="shared" si="212"/>
        <v>0</v>
      </c>
      <c r="R252" s="344"/>
      <c r="S252" s="343">
        <f t="shared" si="213"/>
        <v>0</v>
      </c>
      <c r="T252" s="344" t="str">
        <f t="shared" ref="T252:V252" si="218">+C252</f>
        <v>5.1.02.01.01.0012</v>
      </c>
      <c r="U252" s="242" t="str">
        <f t="shared" si="218"/>
        <v>Belanja Bahan-Bahan Lainnya</v>
      </c>
      <c r="V252" s="488">
        <f t="shared" si="218"/>
        <v>2149000</v>
      </c>
      <c r="W252" s="485">
        <v>0</v>
      </c>
      <c r="X252" s="486">
        <v>1252000</v>
      </c>
      <c r="Y252" s="488"/>
      <c r="Z252" s="488"/>
      <c r="AA252" s="488"/>
      <c r="AB252" s="488"/>
      <c r="AC252" s="489">
        <v>897000</v>
      </c>
      <c r="AD252" s="490"/>
      <c r="AE252" s="499"/>
      <c r="AF252" s="490"/>
      <c r="AG252" s="371"/>
      <c r="AH252" s="490"/>
      <c r="AI252" s="491">
        <f t="shared" si="215"/>
        <v>2149000</v>
      </c>
      <c r="AJ252" s="344" t="str">
        <f t="shared" si="204"/>
        <v>5.1.02.01.01.0012</v>
      </c>
      <c r="AK252" s="242" t="str">
        <f t="shared" ref="AK252:AL252" si="219">+U252</f>
        <v>Belanja Bahan-Bahan Lainnya</v>
      </c>
      <c r="AL252" s="309">
        <f t="shared" si="219"/>
        <v>2149000</v>
      </c>
      <c r="AM252" s="493"/>
      <c r="AN252" s="105"/>
      <c r="AO252" s="105"/>
      <c r="AP252" s="105"/>
      <c r="AQ252" s="105"/>
      <c r="AR252" s="105"/>
      <c r="AS252" s="494"/>
      <c r="AT252" s="494"/>
      <c r="AU252" s="105"/>
      <c r="AV252" s="494"/>
      <c r="AW252" s="494"/>
      <c r="AX252" s="105"/>
      <c r="AY252" s="113">
        <f t="shared" si="217"/>
        <v>0</v>
      </c>
    </row>
    <row r="253" spans="1:54" ht="64.5" customHeight="1">
      <c r="A253" s="495"/>
      <c r="B253" s="127"/>
      <c r="C253" s="500" t="s">
        <v>146</v>
      </c>
      <c r="D253" s="501" t="s">
        <v>147</v>
      </c>
      <c r="E253" s="502">
        <v>216000</v>
      </c>
      <c r="F253" s="478">
        <f t="shared" si="205"/>
        <v>0</v>
      </c>
      <c r="G253" s="479">
        <f t="shared" si="206"/>
        <v>0</v>
      </c>
      <c r="H253" s="503">
        <f>'Kertas Kerja Bantu'!G91</f>
        <v>0</v>
      </c>
      <c r="I253" s="479">
        <f t="shared" si="207"/>
        <v>0</v>
      </c>
      <c r="J253" s="479">
        <f t="shared" si="208"/>
        <v>0</v>
      </c>
      <c r="K253" s="479">
        <f t="shared" si="209"/>
        <v>0</v>
      </c>
      <c r="L253" s="481">
        <f t="shared" si="210"/>
        <v>216000</v>
      </c>
      <c r="M253" s="498"/>
      <c r="N253" s="482"/>
      <c r="O253" s="31"/>
      <c r="P253" s="343">
        <f t="shared" si="211"/>
        <v>0</v>
      </c>
      <c r="Q253" s="504">
        <f t="shared" si="212"/>
        <v>0</v>
      </c>
      <c r="R253" s="344"/>
      <c r="S253" s="343">
        <f t="shared" si="213"/>
        <v>0</v>
      </c>
      <c r="T253" s="344" t="str">
        <f t="shared" ref="T253:V253" si="220">+C253</f>
        <v>5.1.02.01.01.0020</v>
      </c>
      <c r="U253" s="242" t="str">
        <f t="shared" si="220"/>
        <v>Belanja Suku Cadang-Suku Cadang Alat Bengkel</v>
      </c>
      <c r="V253" s="488">
        <f t="shared" si="220"/>
        <v>216000</v>
      </c>
      <c r="W253" s="485">
        <v>0</v>
      </c>
      <c r="X253" s="486">
        <v>216000</v>
      </c>
      <c r="Y253" s="488"/>
      <c r="Z253" s="488"/>
      <c r="AA253" s="488"/>
      <c r="AB253" s="488"/>
      <c r="AC253" s="490"/>
      <c r="AD253" s="490"/>
      <c r="AE253" s="272"/>
      <c r="AF253" s="272"/>
      <c r="AG253" s="272"/>
      <c r="AH253" s="490"/>
      <c r="AI253" s="491">
        <f t="shared" si="215"/>
        <v>216000</v>
      </c>
      <c r="AJ253" s="344" t="str">
        <f t="shared" si="204"/>
        <v>5.1.02.01.01.0020</v>
      </c>
      <c r="AK253" s="242" t="str">
        <f t="shared" ref="AK253:AL253" si="221">+U253</f>
        <v>Belanja Suku Cadang-Suku Cadang Alat Bengkel</v>
      </c>
      <c r="AL253" s="309">
        <f t="shared" si="221"/>
        <v>216000</v>
      </c>
      <c r="AM253" s="493"/>
      <c r="AN253" s="105"/>
      <c r="AO253" s="105"/>
      <c r="AP253" s="105"/>
      <c r="AQ253" s="105"/>
      <c r="AR253" s="105"/>
      <c r="AS253" s="494"/>
      <c r="AT253" s="494"/>
      <c r="AU253" s="105"/>
      <c r="AV253" s="494"/>
      <c r="AW253" s="494"/>
      <c r="AX253" s="105"/>
      <c r="AY253" s="113">
        <f t="shared" si="217"/>
        <v>0</v>
      </c>
    </row>
    <row r="254" spans="1:54" ht="51.75" customHeight="1">
      <c r="A254" s="495"/>
      <c r="B254" s="127"/>
      <c r="C254" s="505" t="s">
        <v>73</v>
      </c>
      <c r="D254" s="506" t="s">
        <v>74</v>
      </c>
      <c r="E254" s="502">
        <v>3382500</v>
      </c>
      <c r="F254" s="478">
        <f t="shared" si="205"/>
        <v>0</v>
      </c>
      <c r="G254" s="479">
        <f t="shared" si="206"/>
        <v>0</v>
      </c>
      <c r="H254" s="503">
        <f>'Kertas Kerja Bantu'!G112</f>
        <v>0</v>
      </c>
      <c r="I254" s="479">
        <f t="shared" si="207"/>
        <v>0</v>
      </c>
      <c r="J254" s="479">
        <f t="shared" si="208"/>
        <v>0</v>
      </c>
      <c r="K254" s="479">
        <f t="shared" si="209"/>
        <v>0</v>
      </c>
      <c r="L254" s="481">
        <f t="shared" si="210"/>
        <v>3382500</v>
      </c>
      <c r="M254" s="498"/>
      <c r="N254" s="482"/>
      <c r="O254" s="31"/>
      <c r="P254" s="343">
        <f t="shared" si="211"/>
        <v>0</v>
      </c>
      <c r="Q254" s="343">
        <f t="shared" si="212"/>
        <v>0</v>
      </c>
      <c r="R254" s="344"/>
      <c r="S254" s="343">
        <f t="shared" si="213"/>
        <v>0</v>
      </c>
      <c r="T254" s="344" t="str">
        <f t="shared" ref="T254:V254" si="222">+C254</f>
        <v>5.1.02.01.01.0024</v>
      </c>
      <c r="U254" s="242" t="str">
        <f t="shared" si="222"/>
        <v>Belanja Alat/Bahan untuk Kegiatan Kantor-Alat Tulis Kantor</v>
      </c>
      <c r="V254" s="488">
        <f t="shared" si="222"/>
        <v>3382500</v>
      </c>
      <c r="W254" s="485">
        <v>0</v>
      </c>
      <c r="X254" s="486">
        <v>3382500</v>
      </c>
      <c r="Y254" s="488"/>
      <c r="Z254" s="488"/>
      <c r="AA254" s="488"/>
      <c r="AB254" s="488"/>
      <c r="AC254" s="488"/>
      <c r="AD254" s="488"/>
      <c r="AE254" s="490"/>
      <c r="AF254" s="490"/>
      <c r="AG254" s="490"/>
      <c r="AH254" s="490"/>
      <c r="AI254" s="491">
        <f t="shared" si="215"/>
        <v>3382500</v>
      </c>
      <c r="AJ254" s="344" t="str">
        <f t="shared" si="204"/>
        <v>5.1.02.01.01.0024</v>
      </c>
      <c r="AK254" s="242" t="str">
        <f t="shared" ref="AK254:AL254" si="223">+U254</f>
        <v>Belanja Alat/Bahan untuk Kegiatan Kantor-Alat Tulis Kantor</v>
      </c>
      <c r="AL254" s="309">
        <f t="shared" si="223"/>
        <v>3382500</v>
      </c>
      <c r="AM254" s="493"/>
      <c r="AN254" s="105"/>
      <c r="AO254" s="105"/>
      <c r="AP254" s="105"/>
      <c r="AQ254" s="105"/>
      <c r="AR254" s="105"/>
      <c r="AS254" s="494"/>
      <c r="AT254" s="494"/>
      <c r="AU254" s="105"/>
      <c r="AV254" s="494"/>
      <c r="AW254" s="494"/>
      <c r="AX254" s="105"/>
      <c r="AY254" s="113">
        <f t="shared" si="217"/>
        <v>0</v>
      </c>
    </row>
    <row r="255" spans="1:54" ht="51.75" customHeight="1">
      <c r="A255" s="495"/>
      <c r="B255" s="127"/>
      <c r="C255" s="507" t="s">
        <v>76</v>
      </c>
      <c r="D255" s="133" t="s">
        <v>77</v>
      </c>
      <c r="E255" s="502">
        <v>32288000</v>
      </c>
      <c r="F255" s="478">
        <f t="shared" si="205"/>
        <v>0</v>
      </c>
      <c r="G255" s="479">
        <f t="shared" si="206"/>
        <v>0</v>
      </c>
      <c r="H255" s="503">
        <f>'Kertas Kerja Bantu'!G126</f>
        <v>0</v>
      </c>
      <c r="I255" s="479">
        <f t="shared" si="207"/>
        <v>0</v>
      </c>
      <c r="J255" s="479">
        <f t="shared" si="208"/>
        <v>0</v>
      </c>
      <c r="K255" s="479">
        <f t="shared" si="209"/>
        <v>0</v>
      </c>
      <c r="L255" s="508">
        <f t="shared" si="210"/>
        <v>32288000</v>
      </c>
      <c r="M255" s="495"/>
      <c r="N255" s="482"/>
      <c r="O255" s="31"/>
      <c r="P255" s="343">
        <f t="shared" si="211"/>
        <v>0</v>
      </c>
      <c r="Q255" s="343">
        <f t="shared" si="212"/>
        <v>0</v>
      </c>
      <c r="R255" s="344"/>
      <c r="S255" s="343">
        <f t="shared" si="213"/>
        <v>0</v>
      </c>
      <c r="T255" s="344" t="str">
        <f t="shared" ref="T255:V255" si="224">+C255</f>
        <v>5.1.02.01.01.0026</v>
      </c>
      <c r="U255" s="242" t="str">
        <f t="shared" si="224"/>
        <v>Belanja Alat/Bahan untuk Kegiatan Kantor-Bahan Cetak</v>
      </c>
      <c r="V255" s="488">
        <f t="shared" si="224"/>
        <v>32288000</v>
      </c>
      <c r="W255" s="485">
        <v>0</v>
      </c>
      <c r="X255" s="486">
        <v>3000000</v>
      </c>
      <c r="Y255" s="486">
        <v>20064000</v>
      </c>
      <c r="Z255" s="488"/>
      <c r="AA255" s="486">
        <v>700000</v>
      </c>
      <c r="AB255" s="488"/>
      <c r="AC255" s="489">
        <v>8174000</v>
      </c>
      <c r="AD255" s="489">
        <v>350000</v>
      </c>
      <c r="AE255" s="490"/>
      <c r="AF255" s="490"/>
      <c r="AG255" s="490"/>
      <c r="AH255" s="490"/>
      <c r="AI255" s="491">
        <f t="shared" si="215"/>
        <v>32288000</v>
      </c>
      <c r="AJ255" s="344" t="str">
        <f t="shared" si="204"/>
        <v>5.1.02.01.01.0026</v>
      </c>
      <c r="AK255" s="242" t="str">
        <f t="shared" ref="AK255:AL255" si="225">+U255</f>
        <v>Belanja Alat/Bahan untuk Kegiatan Kantor-Bahan Cetak</v>
      </c>
      <c r="AL255" s="309">
        <f t="shared" si="225"/>
        <v>32288000</v>
      </c>
      <c r="AM255" s="493"/>
      <c r="AN255" s="105"/>
      <c r="AO255" s="105"/>
      <c r="AP255" s="105"/>
      <c r="AQ255" s="105"/>
      <c r="AR255" s="105"/>
      <c r="AS255" s="494"/>
      <c r="AT255" s="494"/>
      <c r="AU255" s="105"/>
      <c r="AV255" s="494"/>
      <c r="AW255" s="494"/>
      <c r="AX255" s="105"/>
      <c r="AY255" s="113">
        <f t="shared" si="217"/>
        <v>0</v>
      </c>
    </row>
    <row r="256" spans="1:54" ht="51.75" customHeight="1">
      <c r="A256" s="495"/>
      <c r="B256" s="127"/>
      <c r="C256" s="509" t="s">
        <v>78</v>
      </c>
      <c r="D256" s="133" t="s">
        <v>79</v>
      </c>
      <c r="E256" s="502">
        <v>500000</v>
      </c>
      <c r="F256" s="478">
        <f t="shared" si="205"/>
        <v>0</v>
      </c>
      <c r="G256" s="479">
        <f t="shared" si="206"/>
        <v>0</v>
      </c>
      <c r="H256" s="503">
        <f>'Kertas Kerja Bantu'!G128</f>
        <v>0</v>
      </c>
      <c r="I256" s="479">
        <f t="shared" si="207"/>
        <v>0</v>
      </c>
      <c r="J256" s="479">
        <f t="shared" si="208"/>
        <v>0</v>
      </c>
      <c r="K256" s="479">
        <f t="shared" si="209"/>
        <v>0</v>
      </c>
      <c r="L256" s="481">
        <f t="shared" si="210"/>
        <v>500000</v>
      </c>
      <c r="M256" s="498"/>
      <c r="N256" s="482"/>
      <c r="O256" s="31"/>
      <c r="P256" s="343">
        <f t="shared" si="211"/>
        <v>0</v>
      </c>
      <c r="Q256" s="343">
        <f t="shared" si="212"/>
        <v>0</v>
      </c>
      <c r="R256" s="344"/>
      <c r="S256" s="343">
        <f t="shared" si="213"/>
        <v>0</v>
      </c>
      <c r="T256" s="344" t="str">
        <f t="shared" ref="T256:V256" si="226">+C256</f>
        <v>5.1.02.01.01.0027</v>
      </c>
      <c r="U256" s="242" t="str">
        <f t="shared" si="226"/>
        <v>Belanja Alat/Bahan untuk Kegiatan Kantor-Benda Pos</v>
      </c>
      <c r="V256" s="488">
        <f t="shared" si="226"/>
        <v>500000</v>
      </c>
      <c r="W256" s="485">
        <v>0</v>
      </c>
      <c r="X256" s="486">
        <v>500000</v>
      </c>
      <c r="Y256" s="488"/>
      <c r="Z256" s="488"/>
      <c r="AA256" s="488"/>
      <c r="AB256" s="488"/>
      <c r="AC256" s="488"/>
      <c r="AD256" s="490"/>
      <c r="AE256" s="490"/>
      <c r="AF256" s="490"/>
      <c r="AG256" s="490"/>
      <c r="AH256" s="490"/>
      <c r="AI256" s="491">
        <f t="shared" si="215"/>
        <v>500000</v>
      </c>
      <c r="AJ256" s="344" t="str">
        <f t="shared" si="204"/>
        <v>5.1.02.01.01.0027</v>
      </c>
      <c r="AK256" s="242" t="str">
        <f t="shared" ref="AK256:AL256" si="227">+U256</f>
        <v>Belanja Alat/Bahan untuk Kegiatan Kantor-Benda Pos</v>
      </c>
      <c r="AL256" s="309">
        <f t="shared" si="227"/>
        <v>500000</v>
      </c>
      <c r="AM256" s="493"/>
      <c r="AN256" s="105"/>
      <c r="AO256" s="105"/>
      <c r="AP256" s="105"/>
      <c r="AQ256" s="105"/>
      <c r="AR256" s="105"/>
      <c r="AS256" s="494"/>
      <c r="AT256" s="494"/>
      <c r="AU256" s="105"/>
      <c r="AV256" s="494"/>
      <c r="AW256" s="494"/>
      <c r="AX256" s="105"/>
      <c r="AY256" s="113">
        <f t="shared" si="217"/>
        <v>0</v>
      </c>
    </row>
    <row r="257" spans="1:54" ht="57.75" customHeight="1">
      <c r="A257" s="495"/>
      <c r="B257" s="127"/>
      <c r="C257" s="509" t="s">
        <v>80</v>
      </c>
      <c r="D257" s="133" t="s">
        <v>81</v>
      </c>
      <c r="E257" s="502">
        <v>3824000</v>
      </c>
      <c r="F257" s="478">
        <f t="shared" si="205"/>
        <v>0</v>
      </c>
      <c r="G257" s="479">
        <f t="shared" si="206"/>
        <v>0</v>
      </c>
      <c r="H257" s="503">
        <f>'Kertas Kerja Bantu'!G135</f>
        <v>0</v>
      </c>
      <c r="I257" s="479">
        <f t="shared" si="207"/>
        <v>0</v>
      </c>
      <c r="J257" s="479">
        <f t="shared" si="208"/>
        <v>0</v>
      </c>
      <c r="K257" s="479">
        <f t="shared" si="209"/>
        <v>0</v>
      </c>
      <c r="L257" s="481">
        <f t="shared" si="210"/>
        <v>3824000</v>
      </c>
      <c r="M257" s="498"/>
      <c r="N257" s="482"/>
      <c r="O257" s="31"/>
      <c r="P257" s="343">
        <f t="shared" si="211"/>
        <v>0</v>
      </c>
      <c r="Q257" s="343">
        <f t="shared" si="212"/>
        <v>0</v>
      </c>
      <c r="R257" s="344"/>
      <c r="S257" s="343">
        <f t="shared" si="213"/>
        <v>0</v>
      </c>
      <c r="T257" s="344" t="str">
        <f t="shared" ref="T257:V257" si="228">+C257</f>
        <v>5.1.02.01.01.0029</v>
      </c>
      <c r="U257" s="242" t="str">
        <f t="shared" si="228"/>
        <v>Belanja Alat/Bahan untuk Kegiatan Kantor-Bahan Komputer</v>
      </c>
      <c r="V257" s="488">
        <f t="shared" si="228"/>
        <v>3824000</v>
      </c>
      <c r="W257" s="485">
        <v>0</v>
      </c>
      <c r="X257" s="488"/>
      <c r="Y257" s="488"/>
      <c r="Z257" s="486">
        <v>3824000</v>
      </c>
      <c r="AA257" s="488"/>
      <c r="AB257" s="488"/>
      <c r="AC257" s="488"/>
      <c r="AD257" s="490"/>
      <c r="AE257" s="490"/>
      <c r="AF257" s="490"/>
      <c r="AG257" s="490"/>
      <c r="AH257" s="490"/>
      <c r="AI257" s="491">
        <f t="shared" si="215"/>
        <v>3824000</v>
      </c>
      <c r="AJ257" s="344" t="str">
        <f t="shared" si="204"/>
        <v>5.1.02.01.01.0029</v>
      </c>
      <c r="AK257" s="242" t="str">
        <f t="shared" ref="AK257:AL257" si="229">+U257</f>
        <v>Belanja Alat/Bahan untuk Kegiatan Kantor-Bahan Komputer</v>
      </c>
      <c r="AL257" s="309">
        <f t="shared" si="229"/>
        <v>3824000</v>
      </c>
      <c r="AM257" s="493"/>
      <c r="AN257" s="105"/>
      <c r="AO257" s="105"/>
      <c r="AP257" s="105"/>
      <c r="AQ257" s="105"/>
      <c r="AR257" s="105"/>
      <c r="AS257" s="494"/>
      <c r="AT257" s="494"/>
      <c r="AU257" s="105"/>
      <c r="AV257" s="494"/>
      <c r="AW257" s="494"/>
      <c r="AX257" s="105"/>
      <c r="AY257" s="113">
        <f t="shared" si="217"/>
        <v>0</v>
      </c>
    </row>
    <row r="258" spans="1:54" ht="64.5" customHeight="1">
      <c r="A258" s="495"/>
      <c r="B258" s="127"/>
      <c r="C258" s="509" t="s">
        <v>148</v>
      </c>
      <c r="D258" s="133" t="s">
        <v>149</v>
      </c>
      <c r="E258" s="502">
        <v>10298000</v>
      </c>
      <c r="F258" s="478">
        <f t="shared" si="205"/>
        <v>0</v>
      </c>
      <c r="G258" s="479">
        <f t="shared" si="206"/>
        <v>0</v>
      </c>
      <c r="H258" s="503">
        <f>'Kertas Kerja Bantu'!G139</f>
        <v>0</v>
      </c>
      <c r="I258" s="479">
        <f t="shared" si="207"/>
        <v>0</v>
      </c>
      <c r="J258" s="479">
        <f t="shared" si="208"/>
        <v>0</v>
      </c>
      <c r="K258" s="479">
        <f t="shared" si="209"/>
        <v>0</v>
      </c>
      <c r="L258" s="481">
        <f t="shared" si="210"/>
        <v>10298000</v>
      </c>
      <c r="M258" s="510"/>
      <c r="N258" s="510"/>
      <c r="O258" s="31"/>
      <c r="P258" s="343">
        <f t="shared" si="211"/>
        <v>0</v>
      </c>
      <c r="Q258" s="343">
        <f t="shared" si="212"/>
        <v>0</v>
      </c>
      <c r="R258" s="344"/>
      <c r="S258" s="343">
        <f t="shared" si="213"/>
        <v>0</v>
      </c>
      <c r="T258" s="344" t="str">
        <f t="shared" ref="T258:V258" si="230">+C258</f>
        <v>5.1.02.01.01.0030</v>
      </c>
      <c r="U258" s="242" t="str">
        <f t="shared" si="230"/>
        <v>Belanja Alat/Bahan untuk Kegiatan Kantor-Perabot Kantor</v>
      </c>
      <c r="V258" s="488">
        <f t="shared" si="230"/>
        <v>10298000</v>
      </c>
      <c r="W258" s="485">
        <v>0</v>
      </c>
      <c r="X258" s="486">
        <v>4750000</v>
      </c>
      <c r="Y258" s="486">
        <v>798000</v>
      </c>
      <c r="Z258" s="488"/>
      <c r="AA258" s="488"/>
      <c r="AB258" s="486">
        <v>4750000</v>
      </c>
      <c r="AC258" s="490"/>
      <c r="AD258" s="490"/>
      <c r="AE258" s="272"/>
      <c r="AF258" s="272"/>
      <c r="AG258" s="272"/>
      <c r="AH258" s="490"/>
      <c r="AI258" s="491">
        <f t="shared" si="215"/>
        <v>10298000</v>
      </c>
      <c r="AJ258" s="344" t="str">
        <f t="shared" si="204"/>
        <v>5.1.02.01.01.0030</v>
      </c>
      <c r="AK258" s="242" t="str">
        <f t="shared" ref="AK258:AL258" si="231">+U258</f>
        <v>Belanja Alat/Bahan untuk Kegiatan Kantor-Perabot Kantor</v>
      </c>
      <c r="AL258" s="309">
        <f t="shared" si="231"/>
        <v>10298000</v>
      </c>
      <c r="AM258" s="493"/>
      <c r="AN258" s="105"/>
      <c r="AO258" s="105"/>
      <c r="AP258" s="105"/>
      <c r="AQ258" s="105"/>
      <c r="AR258" s="105"/>
      <c r="AS258" s="494"/>
      <c r="AT258" s="494"/>
      <c r="AU258" s="105"/>
      <c r="AV258" s="494"/>
      <c r="AW258" s="494"/>
      <c r="AX258" s="105"/>
      <c r="AY258" s="113">
        <f t="shared" si="217"/>
        <v>0</v>
      </c>
    </row>
    <row r="259" spans="1:54" ht="37.5" customHeight="1">
      <c r="A259" s="495"/>
      <c r="B259" s="127"/>
      <c r="C259" s="509" t="s">
        <v>150</v>
      </c>
      <c r="D259" s="133" t="s">
        <v>151</v>
      </c>
      <c r="E259" s="502">
        <v>552000</v>
      </c>
      <c r="F259" s="478">
        <f t="shared" si="205"/>
        <v>0</v>
      </c>
      <c r="G259" s="479">
        <f t="shared" si="206"/>
        <v>0</v>
      </c>
      <c r="H259" s="503">
        <f>'Kertas Kerja Bantu'!G141</f>
        <v>0</v>
      </c>
      <c r="I259" s="479">
        <f t="shared" si="207"/>
        <v>0</v>
      </c>
      <c r="J259" s="479">
        <f t="shared" si="208"/>
        <v>0</v>
      </c>
      <c r="K259" s="479">
        <f t="shared" si="209"/>
        <v>0</v>
      </c>
      <c r="L259" s="481">
        <f t="shared" si="210"/>
        <v>552000</v>
      </c>
      <c r="M259" s="511"/>
      <c r="N259" s="512"/>
      <c r="O259" s="31"/>
      <c r="P259" s="343">
        <f t="shared" si="211"/>
        <v>0</v>
      </c>
      <c r="Q259" s="343">
        <f t="shared" si="212"/>
        <v>0</v>
      </c>
      <c r="R259" s="344"/>
      <c r="S259" s="343">
        <f t="shared" si="213"/>
        <v>0</v>
      </c>
      <c r="T259" s="344" t="str">
        <f t="shared" ref="T259:V259" si="232">+C259</f>
        <v>5.1.02.01.01.0031</v>
      </c>
      <c r="U259" s="242" t="str">
        <f t="shared" si="232"/>
        <v>Belanja Alat/Bahan untuk Kegiatan Kantor-Alat Listrik</v>
      </c>
      <c r="V259" s="488">
        <f t="shared" si="232"/>
        <v>552000</v>
      </c>
      <c r="W259" s="485">
        <v>0</v>
      </c>
      <c r="X259" s="488"/>
      <c r="Y259" s="486">
        <v>552000</v>
      </c>
      <c r="Z259" s="488"/>
      <c r="AA259" s="488"/>
      <c r="AB259" s="488"/>
      <c r="AC259" s="488"/>
      <c r="AD259" s="488"/>
      <c r="AE259" s="272"/>
      <c r="AF259" s="490"/>
      <c r="AG259" s="490"/>
      <c r="AH259" s="490"/>
      <c r="AI259" s="491">
        <f t="shared" si="215"/>
        <v>552000</v>
      </c>
      <c r="AJ259" s="344" t="str">
        <f t="shared" si="204"/>
        <v>5.1.02.01.01.0031</v>
      </c>
      <c r="AK259" s="242" t="str">
        <f t="shared" ref="AK259:AL259" si="233">+U259</f>
        <v>Belanja Alat/Bahan untuk Kegiatan Kantor-Alat Listrik</v>
      </c>
      <c r="AL259" s="309">
        <f t="shared" si="233"/>
        <v>552000</v>
      </c>
      <c r="AM259" s="493"/>
      <c r="AN259" s="105"/>
      <c r="AO259" s="105"/>
      <c r="AP259" s="105"/>
      <c r="AQ259" s="105"/>
      <c r="AR259" s="105"/>
      <c r="AS259" s="494"/>
      <c r="AT259" s="494"/>
      <c r="AU259" s="105"/>
      <c r="AV259" s="494"/>
      <c r="AW259" s="494"/>
      <c r="AX259" s="105"/>
      <c r="AY259" s="113">
        <f t="shared" si="217"/>
        <v>0</v>
      </c>
    </row>
    <row r="260" spans="1:54" ht="51.75" customHeight="1">
      <c r="A260" s="495"/>
      <c r="B260" s="127"/>
      <c r="C260" s="509" t="s">
        <v>152</v>
      </c>
      <c r="D260" s="133" t="s">
        <v>153</v>
      </c>
      <c r="E260" s="502">
        <v>2000000</v>
      </c>
      <c r="F260" s="478">
        <f t="shared" si="205"/>
        <v>0</v>
      </c>
      <c r="G260" s="479">
        <f t="shared" si="206"/>
        <v>0</v>
      </c>
      <c r="H260" s="503">
        <f>'Kertas Kerja Bantu'!G149</f>
        <v>0</v>
      </c>
      <c r="I260" s="479">
        <f t="shared" si="207"/>
        <v>0</v>
      </c>
      <c r="J260" s="479">
        <f t="shared" si="208"/>
        <v>0</v>
      </c>
      <c r="K260" s="479">
        <f t="shared" si="209"/>
        <v>0</v>
      </c>
      <c r="L260" s="481">
        <f t="shared" si="210"/>
        <v>2000000</v>
      </c>
      <c r="M260" s="513"/>
      <c r="N260" s="513"/>
      <c r="O260" s="31"/>
      <c r="P260" s="343">
        <f t="shared" si="211"/>
        <v>0</v>
      </c>
      <c r="Q260" s="343">
        <f t="shared" si="212"/>
        <v>0</v>
      </c>
      <c r="R260" s="344"/>
      <c r="S260" s="343">
        <f t="shared" si="213"/>
        <v>0</v>
      </c>
      <c r="T260" s="344" t="str">
        <f t="shared" ref="T260:V260" si="234">+C260</f>
        <v>5.1.02.01.01.0036</v>
      </c>
      <c r="U260" s="242" t="str">
        <f t="shared" si="234"/>
        <v>Belanja Alat/Bahan untuk Kegiatan Kantor-Bahan untuk Kegiatan Kantor Lainnya</v>
      </c>
      <c r="V260" s="488">
        <f t="shared" si="234"/>
        <v>2000000</v>
      </c>
      <c r="W260" s="485">
        <v>0</v>
      </c>
      <c r="X260" s="488"/>
      <c r="Y260" s="488"/>
      <c r="Z260" s="486">
        <v>2000000</v>
      </c>
      <c r="AA260" s="488"/>
      <c r="AB260" s="488"/>
      <c r="AC260" s="488"/>
      <c r="AD260" s="490"/>
      <c r="AE260" s="272"/>
      <c r="AF260" s="490"/>
      <c r="AG260" s="490"/>
      <c r="AH260" s="490"/>
      <c r="AI260" s="491">
        <f t="shared" si="215"/>
        <v>2000000</v>
      </c>
      <c r="AJ260" s="344" t="str">
        <f t="shared" si="204"/>
        <v>5.1.02.01.01.0036</v>
      </c>
      <c r="AK260" s="242" t="str">
        <f t="shared" ref="AK260:AL260" si="235">+U260</f>
        <v>Belanja Alat/Bahan untuk Kegiatan Kantor-Bahan untuk Kegiatan Kantor Lainnya</v>
      </c>
      <c r="AL260" s="309">
        <f t="shared" si="235"/>
        <v>2000000</v>
      </c>
      <c r="AM260" s="493"/>
      <c r="AN260" s="105"/>
      <c r="AO260" s="105"/>
      <c r="AP260" s="105"/>
      <c r="AQ260" s="105"/>
      <c r="AR260" s="105"/>
      <c r="AS260" s="494"/>
      <c r="AT260" s="494"/>
      <c r="AU260" s="105"/>
      <c r="AV260" s="494"/>
      <c r="AW260" s="494"/>
      <c r="AX260" s="105"/>
      <c r="AY260" s="113">
        <f t="shared" si="217"/>
        <v>0</v>
      </c>
    </row>
    <row r="261" spans="1:54" ht="31.5" customHeight="1">
      <c r="A261" s="495"/>
      <c r="B261" s="127"/>
      <c r="C261" s="509" t="s">
        <v>82</v>
      </c>
      <c r="D261" s="133" t="s">
        <v>83</v>
      </c>
      <c r="E261" s="502">
        <v>4200000</v>
      </c>
      <c r="F261" s="478">
        <f t="shared" si="205"/>
        <v>0</v>
      </c>
      <c r="G261" s="479">
        <f t="shared" si="206"/>
        <v>0</v>
      </c>
      <c r="H261" s="503">
        <f>'Kertas Kerja Bantu'!G151</f>
        <v>0</v>
      </c>
      <c r="I261" s="479">
        <f t="shared" si="207"/>
        <v>0</v>
      </c>
      <c r="J261" s="479">
        <f t="shared" si="208"/>
        <v>0</v>
      </c>
      <c r="K261" s="479">
        <f t="shared" si="209"/>
        <v>0</v>
      </c>
      <c r="L261" s="481">
        <f t="shared" si="210"/>
        <v>4200000</v>
      </c>
      <c r="M261" s="510"/>
      <c r="N261" s="510"/>
      <c r="O261" s="31"/>
      <c r="P261" s="343">
        <f t="shared" si="211"/>
        <v>0</v>
      </c>
      <c r="Q261" s="343">
        <f t="shared" si="212"/>
        <v>0</v>
      </c>
      <c r="R261" s="344"/>
      <c r="S261" s="343">
        <f t="shared" si="213"/>
        <v>0</v>
      </c>
      <c r="T261" s="344" t="str">
        <f t="shared" ref="T261:V261" si="236">+C261</f>
        <v>5.1.02.01.01.0058</v>
      </c>
      <c r="U261" s="242" t="str">
        <f t="shared" si="236"/>
        <v>Belanja Makanan dan Minuman Aktivitas Lapangan</v>
      </c>
      <c r="V261" s="488">
        <f t="shared" si="236"/>
        <v>4200000</v>
      </c>
      <c r="W261" s="485">
        <v>0</v>
      </c>
      <c r="X261" s="488"/>
      <c r="Y261" s="488"/>
      <c r="Z261" s="486">
        <v>840000</v>
      </c>
      <c r="AA261" s="486">
        <v>630000</v>
      </c>
      <c r="AB261" s="486">
        <v>630000</v>
      </c>
      <c r="AC261" s="486">
        <v>630000</v>
      </c>
      <c r="AD261" s="489">
        <v>630000</v>
      </c>
      <c r="AE261" s="514">
        <v>840000</v>
      </c>
      <c r="AF261" s="490"/>
      <c r="AG261" s="490"/>
      <c r="AH261" s="490"/>
      <c r="AI261" s="491">
        <f t="shared" si="215"/>
        <v>4200000</v>
      </c>
      <c r="AJ261" s="344" t="str">
        <f t="shared" si="204"/>
        <v>5.1.02.01.01.0058</v>
      </c>
      <c r="AK261" s="242" t="str">
        <f t="shared" ref="AK261:AL261" si="237">+U261</f>
        <v>Belanja Makanan dan Minuman Aktivitas Lapangan</v>
      </c>
      <c r="AL261" s="309">
        <f t="shared" si="237"/>
        <v>4200000</v>
      </c>
      <c r="AM261" s="493"/>
      <c r="AN261" s="105"/>
      <c r="AO261" s="105"/>
      <c r="AP261" s="105"/>
      <c r="AQ261" s="105"/>
      <c r="AR261" s="105"/>
      <c r="AS261" s="494"/>
      <c r="AT261" s="494"/>
      <c r="AU261" s="105"/>
      <c r="AV261" s="494"/>
      <c r="AW261" s="494"/>
      <c r="AX261" s="105"/>
      <c r="AY261" s="113">
        <f t="shared" si="217"/>
        <v>0</v>
      </c>
    </row>
    <row r="262" spans="1:54" ht="35.25" customHeight="1">
      <c r="A262" s="495"/>
      <c r="B262" s="127"/>
      <c r="C262" s="509" t="s">
        <v>154</v>
      </c>
      <c r="D262" s="133" t="s">
        <v>155</v>
      </c>
      <c r="E262" s="502">
        <v>20423984</v>
      </c>
      <c r="F262" s="478">
        <f t="shared" si="205"/>
        <v>0</v>
      </c>
      <c r="G262" s="479">
        <f t="shared" si="206"/>
        <v>8.2568807339449553</v>
      </c>
      <c r="H262" s="503">
        <f>'BERKALI KALI'!G157</f>
        <v>0</v>
      </c>
      <c r="I262" s="479">
        <f t="shared" si="207"/>
        <v>8.2568807339449553</v>
      </c>
      <c r="J262" s="479">
        <f t="shared" si="208"/>
        <v>0</v>
      </c>
      <c r="K262" s="479">
        <f t="shared" si="209"/>
        <v>1686384</v>
      </c>
      <c r="L262" s="481">
        <f t="shared" si="210"/>
        <v>20423984</v>
      </c>
      <c r="M262" s="498"/>
      <c r="N262" s="498"/>
      <c r="O262" s="31"/>
      <c r="P262" s="343">
        <f t="shared" si="211"/>
        <v>0</v>
      </c>
      <c r="Q262" s="343">
        <f t="shared" si="212"/>
        <v>8.2568807339449553</v>
      </c>
      <c r="R262" s="344"/>
      <c r="S262" s="343">
        <f t="shared" si="213"/>
        <v>1686384</v>
      </c>
      <c r="T262" s="344" t="str">
        <f t="shared" ref="T262:V262" si="238">+C262</f>
        <v>5.1.02.02.01.0028</v>
      </c>
      <c r="U262" s="242" t="str">
        <f t="shared" si="238"/>
        <v>Belanja Jasa Tenaga Pelayanan Umum</v>
      </c>
      <c r="V262" s="488">
        <f t="shared" si="238"/>
        <v>20423984</v>
      </c>
      <c r="W262" s="485">
        <v>1686384</v>
      </c>
      <c r="X262" s="486">
        <v>1873760</v>
      </c>
      <c r="Y262" s="486">
        <v>1873760</v>
      </c>
      <c r="Z262" s="486">
        <v>1873760</v>
      </c>
      <c r="AA262" s="486">
        <v>1873760</v>
      </c>
      <c r="AB262" s="486">
        <v>1873760</v>
      </c>
      <c r="AC262" s="486">
        <v>1873760</v>
      </c>
      <c r="AD262" s="486">
        <v>1873760</v>
      </c>
      <c r="AE262" s="514">
        <v>1873760</v>
      </c>
      <c r="AF262" s="489">
        <v>1873760</v>
      </c>
      <c r="AG262" s="514">
        <v>1873760</v>
      </c>
      <c r="AH262" s="272"/>
      <c r="AI262" s="491">
        <f t="shared" si="215"/>
        <v>20423984</v>
      </c>
      <c r="AJ262" s="344" t="str">
        <f t="shared" si="204"/>
        <v>5.1.02.02.01.0028</v>
      </c>
      <c r="AK262" s="242" t="str">
        <f t="shared" ref="AK262:AL262" si="239">+U262</f>
        <v>Belanja Jasa Tenaga Pelayanan Umum</v>
      </c>
      <c r="AL262" s="309">
        <f t="shared" si="239"/>
        <v>20423984</v>
      </c>
      <c r="AM262" s="493"/>
      <c r="AN262" s="105"/>
      <c r="AO262" s="105"/>
      <c r="AP262" s="105"/>
      <c r="AQ262" s="105"/>
      <c r="AR262" s="105"/>
      <c r="AS262" s="494"/>
      <c r="AT262" s="494"/>
      <c r="AU262" s="105"/>
      <c r="AV262" s="494"/>
      <c r="AW262" s="494"/>
      <c r="AX262" s="105"/>
      <c r="AY262" s="113">
        <f t="shared" si="217"/>
        <v>0</v>
      </c>
    </row>
    <row r="263" spans="1:54" ht="35.25" customHeight="1">
      <c r="A263" s="495"/>
      <c r="B263" s="127"/>
      <c r="C263" s="509" t="s">
        <v>156</v>
      </c>
      <c r="D263" s="133" t="s">
        <v>157</v>
      </c>
      <c r="E263" s="502">
        <v>10000000</v>
      </c>
      <c r="F263" s="478">
        <f t="shared" si="205"/>
        <v>0</v>
      </c>
      <c r="G263" s="479">
        <f t="shared" si="206"/>
        <v>0</v>
      </c>
      <c r="H263" s="503">
        <f>'BERKALI KALI'!G161</f>
        <v>0</v>
      </c>
      <c r="I263" s="479">
        <f t="shared" si="207"/>
        <v>0</v>
      </c>
      <c r="J263" s="479">
        <f t="shared" si="208"/>
        <v>0</v>
      </c>
      <c r="K263" s="479">
        <f t="shared" si="209"/>
        <v>0</v>
      </c>
      <c r="L263" s="481">
        <f t="shared" si="210"/>
        <v>10000000</v>
      </c>
      <c r="M263" s="498"/>
      <c r="N263" s="498"/>
      <c r="O263" s="31"/>
      <c r="P263" s="343">
        <f t="shared" si="211"/>
        <v>0</v>
      </c>
      <c r="Q263" s="343">
        <f t="shared" si="212"/>
        <v>0</v>
      </c>
      <c r="R263" s="344"/>
      <c r="S263" s="343">
        <f t="shared" si="213"/>
        <v>0</v>
      </c>
      <c r="T263" s="344" t="str">
        <f t="shared" ref="T263:V263" si="240">+C263</f>
        <v>5.1.02.02.01.0050</v>
      </c>
      <c r="U263" s="242" t="str">
        <f t="shared" si="240"/>
        <v>Belanja Jasa Kalibrasi</v>
      </c>
      <c r="V263" s="488">
        <f t="shared" si="240"/>
        <v>10000000</v>
      </c>
      <c r="W263" s="485">
        <v>0</v>
      </c>
      <c r="X263" s="488"/>
      <c r="Y263" s="488"/>
      <c r="Z263" s="488"/>
      <c r="AA263" s="488"/>
      <c r="AB263" s="488"/>
      <c r="AC263" s="488"/>
      <c r="AD263" s="486">
        <v>10000000</v>
      </c>
      <c r="AE263" s="272"/>
      <c r="AF263" s="490"/>
      <c r="AG263" s="272"/>
      <c r="AH263" s="272"/>
      <c r="AI263" s="491">
        <f t="shared" si="215"/>
        <v>10000000</v>
      </c>
      <c r="AJ263" s="344" t="str">
        <f t="shared" si="204"/>
        <v>5.1.02.02.01.0050</v>
      </c>
      <c r="AK263" s="242" t="str">
        <f t="shared" ref="AK263:AL263" si="241">+U263</f>
        <v>Belanja Jasa Kalibrasi</v>
      </c>
      <c r="AL263" s="309">
        <f t="shared" si="241"/>
        <v>10000000</v>
      </c>
      <c r="AM263" s="493"/>
      <c r="AN263" s="105"/>
      <c r="AO263" s="105"/>
      <c r="AP263" s="105"/>
      <c r="AQ263" s="105"/>
      <c r="AR263" s="105"/>
      <c r="AS263" s="494"/>
      <c r="AT263" s="494"/>
      <c r="AU263" s="105"/>
      <c r="AV263" s="494"/>
      <c r="AW263" s="494"/>
      <c r="AX263" s="105"/>
      <c r="AY263" s="113">
        <f t="shared" si="217"/>
        <v>0</v>
      </c>
    </row>
    <row r="264" spans="1:54" ht="35.25" customHeight="1">
      <c r="A264" s="495"/>
      <c r="B264" s="127"/>
      <c r="C264" s="509" t="s">
        <v>129</v>
      </c>
      <c r="D264" s="133" t="s">
        <v>130</v>
      </c>
      <c r="E264" s="502">
        <v>15000000</v>
      </c>
      <c r="F264" s="478">
        <f t="shared" si="205"/>
        <v>0</v>
      </c>
      <c r="G264" s="479">
        <f t="shared" si="206"/>
        <v>0</v>
      </c>
      <c r="H264" s="503">
        <f>'BERKALI KALI'!G165</f>
        <v>0</v>
      </c>
      <c r="I264" s="479">
        <f t="shared" si="207"/>
        <v>0</v>
      </c>
      <c r="J264" s="479">
        <f t="shared" si="208"/>
        <v>0</v>
      </c>
      <c r="K264" s="479">
        <f t="shared" si="209"/>
        <v>0</v>
      </c>
      <c r="L264" s="481">
        <f t="shared" si="210"/>
        <v>15000000</v>
      </c>
      <c r="M264" s="498"/>
      <c r="N264" s="482"/>
      <c r="O264" s="31"/>
      <c r="P264" s="343">
        <f t="shared" si="211"/>
        <v>0</v>
      </c>
      <c r="Q264" s="343">
        <f t="shared" si="212"/>
        <v>0</v>
      </c>
      <c r="R264" s="344"/>
      <c r="S264" s="343">
        <f t="shared" si="213"/>
        <v>0</v>
      </c>
      <c r="T264" s="344" t="str">
        <f t="shared" ref="T264:V264" si="242">+C264</f>
        <v>5.1.02.02.01.0064</v>
      </c>
      <c r="U264" s="242" t="str">
        <f t="shared" si="242"/>
        <v>Belanja Paket/Pengiriman</v>
      </c>
      <c r="V264" s="488">
        <f t="shared" si="242"/>
        <v>15000000</v>
      </c>
      <c r="W264" s="485">
        <v>0</v>
      </c>
      <c r="X264" s="488"/>
      <c r="Y264" s="488"/>
      <c r="Z264" s="488"/>
      <c r="AA264" s="488"/>
      <c r="AB264" s="488"/>
      <c r="AC264" s="488"/>
      <c r="AD264" s="486">
        <v>15000000</v>
      </c>
      <c r="AE264" s="272"/>
      <c r="AF264" s="490"/>
      <c r="AG264" s="272"/>
      <c r="AH264" s="272"/>
      <c r="AI264" s="491">
        <f t="shared" si="215"/>
        <v>15000000</v>
      </c>
      <c r="AJ264" s="344" t="str">
        <f t="shared" si="204"/>
        <v>5.1.02.02.01.0064</v>
      </c>
      <c r="AK264" s="242" t="str">
        <f t="shared" ref="AK264:AL264" si="243">+U264</f>
        <v>Belanja Paket/Pengiriman</v>
      </c>
      <c r="AL264" s="309">
        <f t="shared" si="243"/>
        <v>15000000</v>
      </c>
      <c r="AM264" s="493"/>
      <c r="AN264" s="105"/>
      <c r="AO264" s="105"/>
      <c r="AP264" s="105"/>
      <c r="AQ264" s="105"/>
      <c r="AR264" s="105"/>
      <c r="AS264" s="494"/>
      <c r="AT264" s="494"/>
      <c r="AU264" s="105"/>
      <c r="AV264" s="494"/>
      <c r="AW264" s="494"/>
      <c r="AX264" s="105"/>
      <c r="AY264" s="113">
        <f t="shared" si="217"/>
        <v>0</v>
      </c>
    </row>
    <row r="265" spans="1:54" ht="25.5">
      <c r="A265" s="495"/>
      <c r="B265" s="515"/>
      <c r="C265" s="496" t="s">
        <v>158</v>
      </c>
      <c r="D265" s="496" t="s">
        <v>159</v>
      </c>
      <c r="E265" s="516">
        <v>14000000</v>
      </c>
      <c r="F265" s="478">
        <f t="shared" si="205"/>
        <v>0</v>
      </c>
      <c r="G265" s="479">
        <f t="shared" si="206"/>
        <v>0</v>
      </c>
      <c r="H265" s="517">
        <f>'BERKALI KALI'!G169</f>
        <v>0</v>
      </c>
      <c r="I265" s="479">
        <f t="shared" si="207"/>
        <v>0</v>
      </c>
      <c r="J265" s="479">
        <f t="shared" si="208"/>
        <v>0</v>
      </c>
      <c r="K265" s="479">
        <f t="shared" si="209"/>
        <v>0</v>
      </c>
      <c r="L265" s="481">
        <f t="shared" si="210"/>
        <v>14000000</v>
      </c>
      <c r="M265" s="498"/>
      <c r="N265" s="482"/>
      <c r="O265" s="31"/>
      <c r="P265" s="343">
        <f t="shared" si="211"/>
        <v>0</v>
      </c>
      <c r="Q265" s="343">
        <f t="shared" si="212"/>
        <v>0</v>
      </c>
      <c r="R265" s="344"/>
      <c r="S265" s="343">
        <f t="shared" si="213"/>
        <v>0</v>
      </c>
      <c r="T265" s="344" t="str">
        <f t="shared" ref="T265:V265" si="244">+C265</f>
        <v>5.1.02.02.04.0117</v>
      </c>
      <c r="U265" s="242" t="str">
        <f t="shared" si="244"/>
        <v>Belanja Sewa Alat Kantor Lainnya</v>
      </c>
      <c r="V265" s="488">
        <f t="shared" si="244"/>
        <v>14000000</v>
      </c>
      <c r="W265" s="485">
        <v>0</v>
      </c>
      <c r="X265" s="518"/>
      <c r="Y265" s="518"/>
      <c r="Z265" s="519">
        <v>2800000</v>
      </c>
      <c r="AA265" s="519">
        <v>2100000</v>
      </c>
      <c r="AB265" s="519">
        <v>2100000</v>
      </c>
      <c r="AC265" s="519">
        <v>2100000</v>
      </c>
      <c r="AD265" s="519">
        <v>2100000</v>
      </c>
      <c r="AE265" s="519">
        <v>2800000</v>
      </c>
      <c r="AF265" s="518"/>
      <c r="AG265" s="518"/>
      <c r="AH265" s="518"/>
      <c r="AI265" s="491">
        <f t="shared" si="215"/>
        <v>14000000</v>
      </c>
      <c r="AJ265" s="344" t="str">
        <f t="shared" si="204"/>
        <v>5.1.02.02.04.0117</v>
      </c>
      <c r="AK265" s="242" t="str">
        <f t="shared" ref="AK265:AL265" si="245">+U265</f>
        <v>Belanja Sewa Alat Kantor Lainnya</v>
      </c>
      <c r="AL265" s="309">
        <f t="shared" si="245"/>
        <v>14000000</v>
      </c>
      <c r="AM265" s="520"/>
      <c r="AN265" s="311"/>
      <c r="AO265" s="311"/>
      <c r="AP265" s="311"/>
      <c r="AQ265" s="311"/>
      <c r="AR265" s="311"/>
      <c r="AS265" s="311"/>
      <c r="AT265" s="311"/>
      <c r="AU265" s="311"/>
      <c r="AV265" s="311"/>
      <c r="AW265" s="311"/>
      <c r="AX265" s="311"/>
      <c r="AY265" s="113">
        <f t="shared" si="217"/>
        <v>0</v>
      </c>
    </row>
    <row r="266" spans="1:54" ht="20.25" customHeight="1">
      <c r="A266" s="495"/>
      <c r="B266" s="515"/>
      <c r="C266" s="496" t="s">
        <v>133</v>
      </c>
      <c r="D266" s="496" t="s">
        <v>134</v>
      </c>
      <c r="E266" s="516">
        <v>54560000</v>
      </c>
      <c r="F266" s="478">
        <f t="shared" si="205"/>
        <v>9840744</v>
      </c>
      <c r="G266" s="479">
        <f t="shared" si="206"/>
        <v>24.200879765395893</v>
      </c>
      <c r="H266" s="517">
        <f>'BERKALI KALI'!G173</f>
        <v>25</v>
      </c>
      <c r="I266" s="479">
        <f t="shared" si="207"/>
        <v>24.200879765395893</v>
      </c>
      <c r="J266" s="479">
        <f t="shared" si="208"/>
        <v>18.036554252199412</v>
      </c>
      <c r="K266" s="479">
        <f t="shared" si="209"/>
        <v>13204000</v>
      </c>
      <c r="L266" s="481">
        <f t="shared" si="210"/>
        <v>44719256</v>
      </c>
      <c r="M266" s="498"/>
      <c r="N266" s="482"/>
      <c r="O266" s="31"/>
      <c r="P266" s="343">
        <f t="shared" si="211"/>
        <v>7.4956799275209516</v>
      </c>
      <c r="Q266" s="343">
        <f t="shared" si="212"/>
        <v>24.200879765395893</v>
      </c>
      <c r="R266" s="344"/>
      <c r="S266" s="343">
        <f t="shared" si="213"/>
        <v>13204000</v>
      </c>
      <c r="T266" s="344" t="str">
        <f t="shared" ref="T266:V266" si="246">+C266</f>
        <v>5.1.02.04.01.0001</v>
      </c>
      <c r="U266" s="242" t="str">
        <f t="shared" si="246"/>
        <v>Belanja Perjalanan Dinas Biasa</v>
      </c>
      <c r="V266" s="488">
        <f t="shared" si="246"/>
        <v>54560000</v>
      </c>
      <c r="W266" s="521">
        <v>13204000</v>
      </c>
      <c r="X266" s="518"/>
      <c r="Y266" s="518"/>
      <c r="Z266" s="518"/>
      <c r="AA266" s="518"/>
      <c r="AB266" s="518"/>
      <c r="AC266" s="518"/>
      <c r="AD266" s="519">
        <v>14076000</v>
      </c>
      <c r="AE266" s="519">
        <v>14076000</v>
      </c>
      <c r="AF266" s="518"/>
      <c r="AG266" s="518"/>
      <c r="AH266" s="519">
        <v>13204000</v>
      </c>
      <c r="AI266" s="491">
        <f t="shared" si="215"/>
        <v>54560000</v>
      </c>
      <c r="AJ266" s="344" t="str">
        <f t="shared" si="204"/>
        <v>5.1.02.04.01.0001</v>
      </c>
      <c r="AK266" s="242" t="str">
        <f t="shared" ref="AK266:AL266" si="247">+U266</f>
        <v>Belanja Perjalanan Dinas Biasa</v>
      </c>
      <c r="AL266" s="309">
        <f t="shared" si="247"/>
        <v>54560000</v>
      </c>
      <c r="AM266" s="522">
        <v>9840744</v>
      </c>
      <c r="AN266" s="311"/>
      <c r="AO266" s="311"/>
      <c r="AP266" s="311"/>
      <c r="AQ266" s="311"/>
      <c r="AR266" s="311"/>
      <c r="AS266" s="311"/>
      <c r="AT266" s="311"/>
      <c r="AU266" s="311"/>
      <c r="AV266" s="311"/>
      <c r="AW266" s="311"/>
      <c r="AX266" s="311"/>
      <c r="AY266" s="113">
        <f t="shared" si="217"/>
        <v>9840744</v>
      </c>
    </row>
    <row r="267" spans="1:54" ht="20.25" customHeight="1">
      <c r="A267" s="482"/>
      <c r="B267" s="482"/>
      <c r="C267" s="523" t="s">
        <v>84</v>
      </c>
      <c r="D267" s="477"/>
      <c r="E267" s="524">
        <f t="shared" ref="E267:F267" si="248">SUM(E251:E266)</f>
        <v>181971484</v>
      </c>
      <c r="F267" s="524">
        <f t="shared" si="248"/>
        <v>9840744</v>
      </c>
      <c r="G267" s="525">
        <f t="shared" si="206"/>
        <v>8.1828117640673845</v>
      </c>
      <c r="H267" s="526">
        <f t="shared" ref="H267:I267" si="249">+P267</f>
        <v>7.4956799275209516</v>
      </c>
      <c r="I267" s="525">
        <f t="shared" si="249"/>
        <v>8.1828117640673845</v>
      </c>
      <c r="J267" s="527">
        <f t="shared" si="208"/>
        <v>5.4078495067941521</v>
      </c>
      <c r="K267" s="527">
        <f t="shared" ref="K267:L267" si="250">SUM(K251:K266)</f>
        <v>14890384</v>
      </c>
      <c r="L267" s="528">
        <f t="shared" si="250"/>
        <v>172130740</v>
      </c>
      <c r="M267" s="482"/>
      <c r="N267" s="482"/>
      <c r="O267" s="31"/>
      <c r="P267" s="343">
        <f>SUM(P251:P266)</f>
        <v>7.4956799275209516</v>
      </c>
      <c r="Q267" s="343">
        <f t="shared" si="212"/>
        <v>8.1828117640673845</v>
      </c>
      <c r="R267" s="344"/>
      <c r="S267" s="343">
        <f>SUM(S251:S266)</f>
        <v>14890384</v>
      </c>
      <c r="T267" s="344"/>
      <c r="U267" s="344"/>
      <c r="V267" s="518">
        <f t="shared" ref="V267:AH267" si="251">SUM(V251:V266)</f>
        <v>181971484</v>
      </c>
      <c r="W267" s="518">
        <f t="shared" si="251"/>
        <v>14890384</v>
      </c>
      <c r="X267" s="518">
        <f t="shared" si="251"/>
        <v>16174260</v>
      </c>
      <c r="Y267" s="518">
        <f t="shared" si="251"/>
        <v>26376760</v>
      </c>
      <c r="Z267" s="518">
        <f t="shared" si="251"/>
        <v>11337760</v>
      </c>
      <c r="AA267" s="518">
        <f t="shared" si="251"/>
        <v>5303760</v>
      </c>
      <c r="AB267" s="518">
        <f t="shared" si="251"/>
        <v>9353760</v>
      </c>
      <c r="AC267" s="518">
        <f t="shared" si="251"/>
        <v>17963760</v>
      </c>
      <c r="AD267" s="518">
        <f t="shared" si="251"/>
        <v>44029760</v>
      </c>
      <c r="AE267" s="518">
        <f t="shared" si="251"/>
        <v>19589760</v>
      </c>
      <c r="AF267" s="518">
        <f t="shared" si="251"/>
        <v>1873760</v>
      </c>
      <c r="AG267" s="518">
        <f t="shared" si="251"/>
        <v>1873760</v>
      </c>
      <c r="AH267" s="518">
        <f t="shared" si="251"/>
        <v>13204000</v>
      </c>
      <c r="AI267" s="491">
        <f t="shared" si="215"/>
        <v>181971484</v>
      </c>
      <c r="AJ267" s="344"/>
      <c r="AK267" s="344"/>
      <c r="AL267" s="309">
        <f t="shared" ref="AL267:AX267" si="252">SUM(AL251:AL266)</f>
        <v>181971484</v>
      </c>
      <c r="AM267" s="310">
        <f t="shared" si="252"/>
        <v>9840744</v>
      </c>
      <c r="AN267" s="310">
        <f t="shared" si="252"/>
        <v>0</v>
      </c>
      <c r="AO267" s="310">
        <f t="shared" si="252"/>
        <v>0</v>
      </c>
      <c r="AP267" s="310">
        <f t="shared" si="252"/>
        <v>0</v>
      </c>
      <c r="AQ267" s="310">
        <f t="shared" si="252"/>
        <v>0</v>
      </c>
      <c r="AR267" s="310">
        <f t="shared" si="252"/>
        <v>0</v>
      </c>
      <c r="AS267" s="310">
        <f t="shared" si="252"/>
        <v>0</v>
      </c>
      <c r="AT267" s="310">
        <f t="shared" si="252"/>
        <v>0</v>
      </c>
      <c r="AU267" s="310">
        <f t="shared" si="252"/>
        <v>0</v>
      </c>
      <c r="AV267" s="310">
        <f t="shared" si="252"/>
        <v>0</v>
      </c>
      <c r="AW267" s="310">
        <f t="shared" si="252"/>
        <v>0</v>
      </c>
      <c r="AX267" s="310">
        <f t="shared" si="252"/>
        <v>0</v>
      </c>
      <c r="AY267" s="113">
        <f t="shared" si="217"/>
        <v>9840744</v>
      </c>
    </row>
    <row r="268" spans="1:54" ht="13.5" customHeight="1">
      <c r="A268" s="207"/>
      <c r="B268" s="223"/>
      <c r="C268" s="312"/>
      <c r="D268" s="313"/>
      <c r="E268" s="314"/>
      <c r="F268" s="315"/>
      <c r="G268" s="316"/>
      <c r="H268" s="317"/>
      <c r="I268" s="316"/>
      <c r="J268" s="316"/>
      <c r="K268" s="316"/>
      <c r="L268" s="318"/>
      <c r="M268" s="223"/>
      <c r="N268" s="223"/>
      <c r="O268" s="31"/>
      <c r="P268" s="31"/>
      <c r="Q268" s="31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</row>
    <row r="269" spans="1:54" ht="13.5" customHeight="1">
      <c r="A269" s="455"/>
      <c r="B269" s="455"/>
      <c r="C269" s="200"/>
      <c r="D269" s="200"/>
      <c r="E269" s="320"/>
      <c r="F269" s="199"/>
      <c r="G269" s="200"/>
      <c r="H269" s="203"/>
      <c r="I269" s="202"/>
      <c r="J269" s="319"/>
      <c r="K269" s="199"/>
      <c r="L269" s="1675" t="s">
        <v>85</v>
      </c>
      <c r="M269" s="1655"/>
      <c r="N269" s="1655"/>
      <c r="O269" s="31"/>
      <c r="P269" s="31"/>
      <c r="Q269" s="31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</row>
    <row r="270" spans="1:54" ht="13.5" customHeight="1">
      <c r="B270" s="1699" t="s">
        <v>87</v>
      </c>
      <c r="C270" s="1655"/>
      <c r="D270" s="207"/>
      <c r="E270" s="320"/>
      <c r="F270" s="319"/>
      <c r="G270" s="319"/>
      <c r="H270" s="203"/>
      <c r="I270" s="202"/>
      <c r="J270" s="319"/>
      <c r="K270" s="199"/>
      <c r="L270" s="1675" t="s">
        <v>86</v>
      </c>
      <c r="M270" s="1655"/>
      <c r="N270" s="1655"/>
      <c r="O270" s="31"/>
      <c r="P270" s="31"/>
      <c r="Q270" s="31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</row>
    <row r="271" spans="1:54" ht="13.5" customHeight="1">
      <c r="A271" s="199"/>
      <c r="B271" s="209"/>
      <c r="C271" s="210"/>
      <c r="D271" s="207"/>
      <c r="E271" s="320"/>
      <c r="F271" s="319"/>
      <c r="G271" s="319"/>
      <c r="H271" s="203"/>
      <c r="I271" s="202"/>
      <c r="J271" s="319"/>
      <c r="K271" s="199"/>
      <c r="L271" s="1676" t="s">
        <v>88</v>
      </c>
      <c r="M271" s="1655"/>
      <c r="N271" s="1655"/>
      <c r="O271" s="31"/>
      <c r="P271" s="31"/>
      <c r="Q271" s="31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</row>
    <row r="272" spans="1:54" ht="13.5" customHeight="1">
      <c r="A272" s="211"/>
      <c r="B272" s="206"/>
      <c r="C272" s="212"/>
      <c r="D272" s="207"/>
      <c r="E272" s="320"/>
      <c r="F272" s="319"/>
      <c r="G272" s="319"/>
      <c r="H272" s="203"/>
      <c r="I272" s="202"/>
      <c r="J272" s="319"/>
      <c r="K272" s="211"/>
      <c r="L272" s="1676" t="s">
        <v>89</v>
      </c>
      <c r="M272" s="1655"/>
      <c r="N272" s="1655"/>
      <c r="O272" s="31"/>
      <c r="P272" s="31"/>
      <c r="Q272" s="31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</row>
    <row r="273" spans="1:54" ht="13.5" customHeight="1">
      <c r="A273" s="211"/>
      <c r="B273" s="206"/>
      <c r="C273" s="212"/>
      <c r="D273" s="207"/>
      <c r="E273" s="320"/>
      <c r="F273" s="319"/>
      <c r="G273" s="319"/>
      <c r="H273" s="203"/>
      <c r="I273" s="202"/>
      <c r="J273" s="319"/>
      <c r="K273" s="211"/>
      <c r="L273" s="149"/>
      <c r="M273" s="149"/>
      <c r="N273" s="52"/>
      <c r="O273" s="31"/>
      <c r="P273" s="31"/>
      <c r="Q273" s="31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</row>
    <row r="274" spans="1:54" ht="13.5" customHeight="1">
      <c r="A274" s="455"/>
      <c r="B274" s="215"/>
      <c r="C274" s="212"/>
      <c r="D274" s="207"/>
      <c r="E274" s="320"/>
      <c r="F274" s="319"/>
      <c r="G274" s="319"/>
      <c r="H274" s="203"/>
      <c r="I274" s="202"/>
      <c r="J274" s="319"/>
      <c r="K274" s="211"/>
      <c r="L274" s="149"/>
      <c r="M274" s="149"/>
      <c r="N274" s="52"/>
      <c r="O274" s="31"/>
      <c r="P274" s="31"/>
      <c r="Q274" s="31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</row>
    <row r="275" spans="1:54" ht="13.5" customHeight="1">
      <c r="B275" s="1747" t="s">
        <v>160</v>
      </c>
      <c r="C275" s="1655"/>
      <c r="D275" s="218"/>
      <c r="E275" s="529"/>
      <c r="F275" s="529"/>
      <c r="G275" s="529"/>
      <c r="H275" s="218"/>
      <c r="I275" s="218"/>
      <c r="J275" s="529"/>
      <c r="K275" s="530"/>
      <c r="L275" s="1754" t="s">
        <v>91</v>
      </c>
      <c r="M275" s="1655"/>
      <c r="N275" s="1655"/>
      <c r="O275" s="31"/>
      <c r="P275" s="31"/>
      <c r="Q275" s="31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</row>
    <row r="276" spans="1:54">
      <c r="B276" s="1755" t="s">
        <v>161</v>
      </c>
      <c r="C276" s="1655"/>
      <c r="D276" s="531"/>
      <c r="E276" s="532"/>
      <c r="F276" s="199"/>
      <c r="G276" s="202"/>
      <c r="H276" s="199"/>
      <c r="I276" s="202"/>
      <c r="J276" s="533"/>
      <c r="K276" s="199"/>
      <c r="L276" s="1761" t="s">
        <v>93</v>
      </c>
      <c r="M276" s="1655"/>
      <c r="N276" s="1655"/>
      <c r="O276" s="31"/>
      <c r="P276" s="31"/>
      <c r="Q276" s="31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</row>
    <row r="277" spans="1:54" ht="13.5" customHeight="1">
      <c r="A277" s="160"/>
      <c r="B277" s="160"/>
      <c r="C277" s="160"/>
      <c r="D277" s="62"/>
      <c r="E277" s="160"/>
      <c r="F277" s="160"/>
      <c r="G277" s="160"/>
      <c r="H277" s="160"/>
      <c r="I277" s="159"/>
      <c r="J277" s="160"/>
      <c r="K277" s="160"/>
      <c r="L277" s="160"/>
      <c r="M277" s="160"/>
      <c r="N277" s="160"/>
      <c r="O277" s="31"/>
      <c r="P277" s="31"/>
      <c r="Q277" s="31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</row>
    <row r="278" spans="1:54" ht="13.5" customHeight="1">
      <c r="A278" s="160"/>
      <c r="B278" s="160"/>
      <c r="C278" s="160"/>
      <c r="D278" s="62"/>
      <c r="E278" s="160"/>
      <c r="F278" s="160"/>
      <c r="G278" s="160"/>
      <c r="H278" s="160"/>
      <c r="I278" s="159"/>
      <c r="J278" s="160"/>
      <c r="K278" s="160"/>
      <c r="L278" s="160"/>
      <c r="M278" s="160"/>
      <c r="N278" s="160"/>
      <c r="O278" s="31"/>
      <c r="P278" s="31"/>
      <c r="Q278" s="31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</row>
    <row r="279" spans="1:54" ht="13.5" customHeight="1">
      <c r="A279" s="42">
        <v>11</v>
      </c>
      <c r="B279" s="160"/>
      <c r="C279" s="160"/>
      <c r="D279" s="62"/>
      <c r="E279" s="160"/>
      <c r="F279" s="160"/>
      <c r="G279" s="160"/>
      <c r="H279" s="160"/>
      <c r="I279" s="159"/>
      <c r="J279" s="160"/>
      <c r="K279" s="160"/>
      <c r="L279" s="160"/>
      <c r="M279" s="160"/>
      <c r="N279" s="160"/>
      <c r="O279" s="31"/>
      <c r="P279" s="31"/>
      <c r="Q279" s="31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</row>
    <row r="280" spans="1:54" ht="13.5" customHeight="1">
      <c r="A280" s="149"/>
      <c r="B280" s="1670" t="s">
        <v>45</v>
      </c>
      <c r="C280" s="1655"/>
      <c r="D280" s="1655"/>
      <c r="E280" s="1655"/>
      <c r="F280" s="1655"/>
      <c r="G280" s="1655"/>
      <c r="H280" s="1655"/>
      <c r="I280" s="1655"/>
      <c r="J280" s="1655"/>
      <c r="K280" s="1655"/>
      <c r="L280" s="1655"/>
      <c r="M280" s="1655"/>
      <c r="N280" s="1655"/>
      <c r="O280" s="31"/>
      <c r="P280" s="31"/>
      <c r="Q280" s="31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</row>
    <row r="281" spans="1:54" ht="13.5" customHeight="1">
      <c r="A281" s="149"/>
      <c r="B281" s="1670" t="s">
        <v>46</v>
      </c>
      <c r="C281" s="1655"/>
      <c r="D281" s="1655"/>
      <c r="E281" s="1655"/>
      <c r="F281" s="1655"/>
      <c r="G281" s="1655"/>
      <c r="H281" s="1655"/>
      <c r="I281" s="1655"/>
      <c r="J281" s="1655"/>
      <c r="K281" s="1655"/>
      <c r="L281" s="1655"/>
      <c r="M281" s="1655"/>
      <c r="N281" s="1655"/>
      <c r="O281" s="31"/>
      <c r="P281" s="31"/>
      <c r="Q281" s="31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</row>
    <row r="282" spans="1:54" ht="13.5" customHeight="1">
      <c r="A282" s="149"/>
      <c r="B282" s="1670" t="s">
        <v>47</v>
      </c>
      <c r="C282" s="1655"/>
      <c r="D282" s="1655"/>
      <c r="E282" s="1655"/>
      <c r="F282" s="1655"/>
      <c r="G282" s="1655"/>
      <c r="H282" s="1655"/>
      <c r="I282" s="1655"/>
      <c r="J282" s="1655"/>
      <c r="K282" s="1655"/>
      <c r="L282" s="1655"/>
      <c r="M282" s="1655"/>
      <c r="N282" s="1655"/>
      <c r="O282" s="31"/>
      <c r="P282" s="31"/>
      <c r="Q282" s="31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</row>
    <row r="283" spans="1:54" ht="13.5" customHeight="1">
      <c r="A283" s="52"/>
      <c r="B283" s="52"/>
      <c r="C283" s="53"/>
      <c r="D283" s="53"/>
      <c r="E283" s="54"/>
      <c r="F283" s="55"/>
      <c r="G283" s="56"/>
      <c r="H283" s="57"/>
      <c r="I283" s="56" t="s">
        <v>49</v>
      </c>
      <c r="J283" s="56"/>
      <c r="K283" s="56"/>
      <c r="L283" s="58"/>
      <c r="M283" s="58"/>
      <c r="N283" s="59"/>
      <c r="O283" s="31"/>
      <c r="P283" s="31"/>
      <c r="Q283" s="31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</row>
    <row r="284" spans="1:54" ht="13.5" customHeight="1">
      <c r="A284" s="62"/>
      <c r="B284" s="62"/>
      <c r="C284" s="534"/>
      <c r="D284" s="53"/>
      <c r="E284" s="54"/>
      <c r="F284" s="55"/>
      <c r="G284" s="56"/>
      <c r="H284" s="57"/>
      <c r="I284" s="56"/>
      <c r="J284" s="56"/>
      <c r="K284" s="56"/>
      <c r="L284" s="58"/>
      <c r="M284" s="58"/>
      <c r="N284" s="59"/>
      <c r="O284" s="31"/>
      <c r="P284" s="1751" t="s">
        <v>52</v>
      </c>
      <c r="Q284" s="1752" t="s">
        <v>53</v>
      </c>
      <c r="R284" s="1753"/>
      <c r="S284" s="1751" t="s">
        <v>54</v>
      </c>
      <c r="T284" s="66"/>
      <c r="U284" s="66"/>
      <c r="V284" s="66"/>
      <c r="W284" s="65">
        <v>1</v>
      </c>
      <c r="X284" s="65">
        <v>2</v>
      </c>
      <c r="Y284" s="65">
        <v>3</v>
      </c>
      <c r="Z284" s="65">
        <v>4</v>
      </c>
      <c r="AA284" s="65">
        <v>5</v>
      </c>
      <c r="AB284" s="65">
        <v>6</v>
      </c>
      <c r="AC284" s="65">
        <v>7</v>
      </c>
      <c r="AD284" s="65">
        <v>8</v>
      </c>
      <c r="AE284" s="65">
        <v>9</v>
      </c>
      <c r="AF284" s="65">
        <v>10</v>
      </c>
      <c r="AG284" s="65">
        <v>11</v>
      </c>
      <c r="AH284" s="67">
        <v>12</v>
      </c>
      <c r="AI284" s="47"/>
      <c r="AJ284" s="66"/>
      <c r="AK284" s="66" t="s">
        <v>67</v>
      </c>
      <c r="AL284" s="68"/>
      <c r="AM284" s="69">
        <v>1</v>
      </c>
      <c r="AN284" s="69">
        <v>2</v>
      </c>
      <c r="AO284" s="69">
        <v>3</v>
      </c>
      <c r="AP284" s="69">
        <v>4</v>
      </c>
      <c r="AQ284" s="69">
        <v>5</v>
      </c>
      <c r="AR284" s="69">
        <v>6</v>
      </c>
      <c r="AS284" s="69">
        <v>7</v>
      </c>
      <c r="AT284" s="69">
        <v>8</v>
      </c>
      <c r="AU284" s="69">
        <v>9</v>
      </c>
      <c r="AV284" s="69">
        <v>10</v>
      </c>
      <c r="AW284" s="69">
        <v>11</v>
      </c>
      <c r="AX284" s="70">
        <v>12</v>
      </c>
      <c r="AY284" s="46" t="s">
        <v>95</v>
      </c>
      <c r="AZ284" s="43"/>
      <c r="BA284" s="43"/>
      <c r="BB284" s="43"/>
    </row>
    <row r="285" spans="1:54" ht="13.5" customHeight="1">
      <c r="A285" s="1709" t="s">
        <v>56</v>
      </c>
      <c r="B285" s="1710" t="s">
        <v>57</v>
      </c>
      <c r="C285" s="1710" t="s">
        <v>58</v>
      </c>
      <c r="D285" s="1710" t="s">
        <v>59</v>
      </c>
      <c r="E285" s="1705" t="s">
        <v>60</v>
      </c>
      <c r="F285" s="1706" t="s">
        <v>61</v>
      </c>
      <c r="G285" s="1711" t="s">
        <v>62</v>
      </c>
      <c r="H285" s="1691"/>
      <c r="I285" s="1691"/>
      <c r="J285" s="1692"/>
      <c r="K285" s="1706" t="s">
        <v>63</v>
      </c>
      <c r="L285" s="1705" t="s">
        <v>64</v>
      </c>
      <c r="M285" s="1707" t="s">
        <v>65</v>
      </c>
      <c r="N285" s="1710" t="s">
        <v>66</v>
      </c>
      <c r="O285" s="31"/>
      <c r="P285" s="1663"/>
      <c r="Q285" s="1663"/>
      <c r="R285" s="1663"/>
      <c r="S285" s="1663"/>
      <c r="T285" s="47">
        <v>1</v>
      </c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>
        <v>1</v>
      </c>
      <c r="AK285" s="47"/>
      <c r="AL285" s="48"/>
      <c r="AM285" s="1750" t="s">
        <v>67</v>
      </c>
      <c r="AN285" s="1671"/>
      <c r="AO285" s="1671"/>
      <c r="AP285" s="1671"/>
      <c r="AQ285" s="1671"/>
      <c r="AR285" s="1671"/>
      <c r="AS285" s="1671"/>
      <c r="AT285" s="1671"/>
      <c r="AU285" s="1671"/>
      <c r="AV285" s="1671"/>
      <c r="AW285" s="1671"/>
      <c r="AX285" s="1671"/>
      <c r="AY285" s="46"/>
      <c r="AZ285" s="43"/>
      <c r="BA285" s="43"/>
      <c r="BB285" s="43"/>
    </row>
    <row r="286" spans="1:54" ht="13.5" customHeight="1">
      <c r="A286" s="1663"/>
      <c r="B286" s="1663"/>
      <c r="C286" s="1663"/>
      <c r="D286" s="1663"/>
      <c r="E286" s="1663"/>
      <c r="F286" s="1663"/>
      <c r="G286" s="1711" t="s">
        <v>68</v>
      </c>
      <c r="H286" s="1692"/>
      <c r="I286" s="1711" t="s">
        <v>69</v>
      </c>
      <c r="J286" s="1692"/>
      <c r="K286" s="1663"/>
      <c r="L286" s="1663"/>
      <c r="M286" s="1708"/>
      <c r="N286" s="1663"/>
      <c r="O286" s="31"/>
      <c r="P286" s="1664"/>
      <c r="Q286" s="1664"/>
      <c r="R286" s="1664"/>
      <c r="S286" s="1664"/>
      <c r="T286" s="73"/>
      <c r="U286" s="73"/>
      <c r="V286" s="73"/>
      <c r="W286" s="74" t="s">
        <v>16</v>
      </c>
      <c r="X286" s="74" t="s">
        <v>70</v>
      </c>
      <c r="Y286" s="75" t="s">
        <v>18</v>
      </c>
      <c r="Z286" s="75" t="s">
        <v>19</v>
      </c>
      <c r="AA286" s="75" t="s">
        <v>20</v>
      </c>
      <c r="AB286" s="75" t="s">
        <v>21</v>
      </c>
      <c r="AC286" s="75" t="s">
        <v>22</v>
      </c>
      <c r="AD286" s="74" t="s">
        <v>23</v>
      </c>
      <c r="AE286" s="74" t="s">
        <v>24</v>
      </c>
      <c r="AF286" s="74" t="s">
        <v>25</v>
      </c>
      <c r="AG286" s="74" t="s">
        <v>26</v>
      </c>
      <c r="AH286" s="74" t="s">
        <v>27</v>
      </c>
      <c r="AI286" s="76"/>
      <c r="AJ286" s="73"/>
      <c r="AK286" s="73"/>
      <c r="AL286" s="77"/>
      <c r="AM286" s="78" t="s">
        <v>16</v>
      </c>
      <c r="AN286" s="78" t="s">
        <v>70</v>
      </c>
      <c r="AO286" s="79" t="s">
        <v>18</v>
      </c>
      <c r="AP286" s="79" t="s">
        <v>19</v>
      </c>
      <c r="AQ286" s="79" t="s">
        <v>20</v>
      </c>
      <c r="AR286" s="79" t="s">
        <v>21</v>
      </c>
      <c r="AS286" s="79" t="s">
        <v>22</v>
      </c>
      <c r="AT286" s="78" t="s">
        <v>23</v>
      </c>
      <c r="AU286" s="78" t="s">
        <v>24</v>
      </c>
      <c r="AV286" s="78" t="s">
        <v>25</v>
      </c>
      <c r="AW286" s="78" t="s">
        <v>26</v>
      </c>
      <c r="AX286" s="78" t="s">
        <v>27</v>
      </c>
      <c r="AY286" s="46"/>
      <c r="AZ286" s="43"/>
      <c r="BA286" s="43"/>
      <c r="BB286" s="43"/>
    </row>
    <row r="287" spans="1:54" ht="38.25" customHeight="1">
      <c r="A287" s="1663"/>
      <c r="B287" s="1663"/>
      <c r="C287" s="1663"/>
      <c r="D287" s="1663"/>
      <c r="E287" s="1663"/>
      <c r="F287" s="1663"/>
      <c r="G287" s="71" t="s">
        <v>53</v>
      </c>
      <c r="H287" s="71" t="s">
        <v>71</v>
      </c>
      <c r="I287" s="71" t="s">
        <v>53</v>
      </c>
      <c r="J287" s="71" t="s">
        <v>71</v>
      </c>
      <c r="K287" s="1664"/>
      <c r="L287" s="1663"/>
      <c r="M287" s="1708"/>
      <c r="N287" s="1663"/>
      <c r="O287" s="31"/>
      <c r="P287" s="363"/>
      <c r="Q287" s="363"/>
      <c r="R287" s="47"/>
      <c r="S287" s="363"/>
      <c r="T287" s="74" t="str">
        <f>+B288</f>
        <v>3.30.07.2.01.01</v>
      </c>
      <c r="U287" s="81" t="str">
        <f>+B289</f>
        <v xml:space="preserve">Sub Kegiatan Pelaksanaan Promosi Penggunaan Produk Dalam Negeri di tingkat Kabupaten/Kota </v>
      </c>
      <c r="V287" s="175"/>
      <c r="W287" s="177"/>
      <c r="X287" s="177"/>
      <c r="Y287" s="177"/>
      <c r="Z287" s="177"/>
      <c r="AA287" s="177"/>
      <c r="AB287" s="177"/>
      <c r="AC287" s="177"/>
      <c r="AD287" s="177"/>
      <c r="AE287" s="177"/>
      <c r="AF287" s="177"/>
      <c r="AG287" s="177"/>
      <c r="AH287" s="177"/>
      <c r="AI287" s="85"/>
      <c r="AJ287" s="74" t="str">
        <f t="shared" ref="AJ287:AJ294" si="253">+T287</f>
        <v>3.30.07.2.01.01</v>
      </c>
      <c r="AK287" s="81" t="str">
        <f>+B289</f>
        <v xml:space="preserve">Sub Kegiatan Pelaksanaan Promosi Penggunaan Produk Dalam Negeri di tingkat Kabupaten/Kota </v>
      </c>
      <c r="AL287" s="86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7">
        <f>SUM(AY288:AY294)</f>
        <v>0</v>
      </c>
      <c r="AZ287" s="43"/>
      <c r="BA287" s="43"/>
      <c r="BB287" s="43"/>
    </row>
    <row r="288" spans="1:54" ht="42" customHeight="1">
      <c r="A288" s="88">
        <v>1</v>
      </c>
      <c r="B288" s="89" t="s">
        <v>162</v>
      </c>
      <c r="C288" s="90" t="s">
        <v>73</v>
      </c>
      <c r="D288" s="91" t="s">
        <v>74</v>
      </c>
      <c r="E288" s="426">
        <v>2179000</v>
      </c>
      <c r="F288" s="93">
        <f t="shared" ref="F288:F294" si="254">AY288</f>
        <v>0</v>
      </c>
      <c r="G288" s="94">
        <f t="shared" ref="G288:G292" si="255">+I288</f>
        <v>0</v>
      </c>
      <c r="H288" s="95">
        <f>+'BERKALI KALI'!G181</f>
        <v>0</v>
      </c>
      <c r="I288" s="94">
        <f t="shared" ref="I288:I292" si="256">+Q288</f>
        <v>0</v>
      </c>
      <c r="J288" s="94">
        <f t="shared" ref="J288:J292" si="257">+F288/E288*100</f>
        <v>0</v>
      </c>
      <c r="K288" s="94">
        <f t="shared" ref="K288:K294" si="258">S288</f>
        <v>0</v>
      </c>
      <c r="L288" s="96">
        <f t="shared" ref="L288:L294" si="259">+E288-F288</f>
        <v>2179000</v>
      </c>
      <c r="M288" s="182"/>
      <c r="N288" s="88"/>
      <c r="O288" s="31"/>
      <c r="P288" s="98">
        <f t="shared" ref="P288:P294" si="260">+E288/$E$295*H288</f>
        <v>0</v>
      </c>
      <c r="Q288" s="98">
        <f t="shared" ref="Q288:Q295" si="261">+S288/E288*100</f>
        <v>0</v>
      </c>
      <c r="R288" s="99"/>
      <c r="S288" s="98">
        <f t="shared" ref="S288:S294" si="262">+W288</f>
        <v>0</v>
      </c>
      <c r="T288" s="81" t="str">
        <f t="shared" ref="T288:V288" si="263">+C288</f>
        <v>5.1.02.01.01.0024</v>
      </c>
      <c r="U288" s="81" t="str">
        <f t="shared" si="263"/>
        <v>Belanja Alat/Bahan untuk Kegiatan Kantor-Alat Tulis Kantor</v>
      </c>
      <c r="V288" s="184">
        <f t="shared" si="263"/>
        <v>2179000</v>
      </c>
      <c r="W288" s="485">
        <v>0</v>
      </c>
      <c r="X288" s="186">
        <v>2179000</v>
      </c>
      <c r="Y288" s="369"/>
      <c r="Z288" s="367"/>
      <c r="AA288" s="367"/>
      <c r="AB288" s="368"/>
      <c r="AC288" s="367"/>
      <c r="AD288" s="367"/>
      <c r="AE288" s="368"/>
      <c r="AF288" s="369"/>
      <c r="AG288" s="370"/>
      <c r="AH288" s="367"/>
      <c r="AI288" s="108"/>
      <c r="AJ288" s="81" t="str">
        <f t="shared" si="253"/>
        <v>5.1.02.01.01.0024</v>
      </c>
      <c r="AK288" s="81" t="str">
        <f t="shared" ref="AK288:AL288" si="264">+U288</f>
        <v>Belanja Alat/Bahan untuk Kegiatan Kantor-Alat Tulis Kantor</v>
      </c>
      <c r="AL288" s="109">
        <f t="shared" si="264"/>
        <v>2179000</v>
      </c>
      <c r="AM288" s="268"/>
      <c r="AN288" s="102"/>
      <c r="AO288" s="106"/>
      <c r="AP288" s="102"/>
      <c r="AQ288" s="102"/>
      <c r="AR288" s="105"/>
      <c r="AS288" s="111">
        <v>0</v>
      </c>
      <c r="AT288" s="111">
        <v>0</v>
      </c>
      <c r="AU288" s="105">
        <v>0</v>
      </c>
      <c r="AV288" s="105">
        <v>0</v>
      </c>
      <c r="AW288" s="112"/>
      <c r="AX288" s="102"/>
      <c r="AY288" s="113">
        <f t="shared" ref="AY288:AY292" si="265">SUM(AM288:AX288)</f>
        <v>0</v>
      </c>
      <c r="AZ288" s="43"/>
      <c r="BA288" s="43"/>
      <c r="BB288" s="43"/>
    </row>
    <row r="289" spans="1:54" ht="44.25" customHeight="1">
      <c r="A289" s="114"/>
      <c r="B289" s="116" t="s">
        <v>163</v>
      </c>
      <c r="C289" s="90" t="s">
        <v>76</v>
      </c>
      <c r="D289" s="91" t="s">
        <v>77</v>
      </c>
      <c r="E289" s="426">
        <v>1750000</v>
      </c>
      <c r="F289" s="535">
        <f t="shared" si="254"/>
        <v>0</v>
      </c>
      <c r="G289" s="94">
        <f t="shared" si="255"/>
        <v>0</v>
      </c>
      <c r="H289" s="95">
        <f>+'Kertas Kerja Bantu'!G402</f>
        <v>0</v>
      </c>
      <c r="I289" s="94">
        <f t="shared" si="256"/>
        <v>0</v>
      </c>
      <c r="J289" s="94">
        <f t="shared" si="257"/>
        <v>0</v>
      </c>
      <c r="K289" s="94">
        <f t="shared" si="258"/>
        <v>0</v>
      </c>
      <c r="L289" s="96">
        <f t="shared" si="259"/>
        <v>1750000</v>
      </c>
      <c r="M289" s="182"/>
      <c r="N289" s="88"/>
      <c r="O289" s="31"/>
      <c r="P289" s="98">
        <f t="shared" si="260"/>
        <v>0</v>
      </c>
      <c r="Q289" s="98">
        <f t="shared" si="261"/>
        <v>0</v>
      </c>
      <c r="R289" s="99"/>
      <c r="S289" s="98">
        <f t="shared" si="262"/>
        <v>0</v>
      </c>
      <c r="T289" s="99" t="str">
        <f t="shared" ref="T289:V289" si="266">+C289</f>
        <v>5.1.02.01.01.0026</v>
      </c>
      <c r="U289" s="81" t="str">
        <f t="shared" si="266"/>
        <v>Belanja Alat/Bahan untuk Kegiatan Kantor-Bahan Cetak</v>
      </c>
      <c r="V289" s="405">
        <f t="shared" si="266"/>
        <v>1750000</v>
      </c>
      <c r="W289" s="485">
        <v>0</v>
      </c>
      <c r="X289" s="186">
        <v>1750000</v>
      </c>
      <c r="Y289" s="368"/>
      <c r="Z289" s="367"/>
      <c r="AA289" s="367"/>
      <c r="AB289" s="368"/>
      <c r="AC289" s="367"/>
      <c r="AD289" s="367"/>
      <c r="AE289" s="368"/>
      <c r="AF289" s="367"/>
      <c r="AG289" s="367"/>
      <c r="AH289" s="367"/>
      <c r="AI289" s="125"/>
      <c r="AJ289" s="122" t="str">
        <f t="shared" si="253"/>
        <v>5.1.02.01.01.0026</v>
      </c>
      <c r="AK289" s="138" t="str">
        <f t="shared" ref="AK289:AL289" si="267">+U289</f>
        <v>Belanja Alat/Bahan untuk Kegiatan Kantor-Bahan Cetak</v>
      </c>
      <c r="AL289" s="126">
        <f t="shared" si="267"/>
        <v>1750000</v>
      </c>
      <c r="AM289" s="268"/>
      <c r="AN289" s="102"/>
      <c r="AO289" s="105"/>
      <c r="AP289" s="102"/>
      <c r="AQ289" s="102"/>
      <c r="AR289" s="105"/>
      <c r="AS289" s="111">
        <v>0</v>
      </c>
      <c r="AT289" s="111">
        <v>0</v>
      </c>
      <c r="AU289" s="105">
        <v>0</v>
      </c>
      <c r="AV289" s="105">
        <v>0</v>
      </c>
      <c r="AW289" s="111"/>
      <c r="AX289" s="102"/>
      <c r="AY289" s="113">
        <f t="shared" si="265"/>
        <v>0</v>
      </c>
      <c r="AZ289" s="43"/>
      <c r="BA289" s="43"/>
      <c r="BB289" s="43"/>
    </row>
    <row r="290" spans="1:54" ht="45" customHeight="1">
      <c r="A290" s="88"/>
      <c r="B290" s="389"/>
      <c r="C290" s="90" t="s">
        <v>80</v>
      </c>
      <c r="D290" s="91" t="s">
        <v>81</v>
      </c>
      <c r="E290" s="390">
        <v>4318000</v>
      </c>
      <c r="F290" s="93">
        <f t="shared" si="254"/>
        <v>0</v>
      </c>
      <c r="G290" s="94">
        <f t="shared" si="255"/>
        <v>0</v>
      </c>
      <c r="H290" s="95">
        <f>+'BERKALI KALI'!G189</f>
        <v>0</v>
      </c>
      <c r="I290" s="94">
        <f t="shared" si="256"/>
        <v>0</v>
      </c>
      <c r="J290" s="94">
        <f t="shared" si="257"/>
        <v>0</v>
      </c>
      <c r="K290" s="94">
        <f t="shared" si="258"/>
        <v>0</v>
      </c>
      <c r="L290" s="96">
        <f t="shared" si="259"/>
        <v>4318000</v>
      </c>
      <c r="M290" s="182"/>
      <c r="N290" s="88"/>
      <c r="O290" s="31"/>
      <c r="P290" s="98">
        <f t="shared" si="260"/>
        <v>0</v>
      </c>
      <c r="Q290" s="98">
        <f t="shared" si="261"/>
        <v>0</v>
      </c>
      <c r="R290" s="99"/>
      <c r="S290" s="98">
        <f t="shared" si="262"/>
        <v>0</v>
      </c>
      <c r="T290" s="99" t="str">
        <f t="shared" ref="T290:V290" si="268">+C290</f>
        <v>5.1.02.01.01.0029</v>
      </c>
      <c r="U290" s="81" t="str">
        <f t="shared" si="268"/>
        <v>Belanja Alat/Bahan untuk Kegiatan Kantor-Bahan Komputer</v>
      </c>
      <c r="V290" s="405">
        <f t="shared" si="268"/>
        <v>4318000</v>
      </c>
      <c r="W290" s="485">
        <v>0</v>
      </c>
      <c r="X290" s="186">
        <v>4318000</v>
      </c>
      <c r="Y290" s="368"/>
      <c r="Z290" s="367"/>
      <c r="AA290" s="367"/>
      <c r="AB290" s="368"/>
      <c r="AC290" s="367"/>
      <c r="AD290" s="367"/>
      <c r="AE290" s="368"/>
      <c r="AF290" s="367"/>
      <c r="AG290" s="367"/>
      <c r="AH290" s="367"/>
      <c r="AI290" s="125"/>
      <c r="AJ290" s="122" t="str">
        <f t="shared" si="253"/>
        <v>5.1.02.01.01.0029</v>
      </c>
      <c r="AK290" s="138" t="str">
        <f t="shared" ref="AK290:AL290" si="269">+U290</f>
        <v>Belanja Alat/Bahan untuk Kegiatan Kantor-Bahan Komputer</v>
      </c>
      <c r="AL290" s="126">
        <f t="shared" si="269"/>
        <v>4318000</v>
      </c>
      <c r="AM290" s="268"/>
      <c r="AN290" s="102"/>
      <c r="AO290" s="105"/>
      <c r="AP290" s="102"/>
      <c r="AQ290" s="102"/>
      <c r="AR290" s="105"/>
      <c r="AS290" s="111">
        <v>0</v>
      </c>
      <c r="AT290" s="111">
        <v>0</v>
      </c>
      <c r="AU290" s="105">
        <v>0</v>
      </c>
      <c r="AV290" s="105">
        <v>0</v>
      </c>
      <c r="AW290" s="111"/>
      <c r="AX290" s="102"/>
      <c r="AY290" s="113">
        <f t="shared" si="265"/>
        <v>0</v>
      </c>
      <c r="AZ290" s="43"/>
      <c r="BA290" s="43"/>
      <c r="BB290" s="43"/>
    </row>
    <row r="291" spans="1:54" ht="39.75" customHeight="1">
      <c r="A291" s="114"/>
      <c r="B291" s="127"/>
      <c r="C291" s="116" t="s">
        <v>99</v>
      </c>
      <c r="D291" s="117" t="s">
        <v>100</v>
      </c>
      <c r="E291" s="376">
        <v>1800000</v>
      </c>
      <c r="F291" s="536">
        <f t="shared" si="254"/>
        <v>0</v>
      </c>
      <c r="G291" s="119">
        <f t="shared" si="255"/>
        <v>0</v>
      </c>
      <c r="H291" s="195">
        <f>+'Kertas Kerja Bantu'!G404</f>
        <v>50</v>
      </c>
      <c r="I291" s="119">
        <f t="shared" si="256"/>
        <v>0</v>
      </c>
      <c r="J291" s="119">
        <f t="shared" si="257"/>
        <v>0</v>
      </c>
      <c r="K291" s="94">
        <f t="shared" si="258"/>
        <v>0</v>
      </c>
      <c r="L291" s="137">
        <f t="shared" si="259"/>
        <v>1800000</v>
      </c>
      <c r="M291" s="537"/>
      <c r="N291" s="396"/>
      <c r="O291" s="31"/>
      <c r="P291" s="98">
        <f t="shared" si="260"/>
        <v>0.29705225149103726</v>
      </c>
      <c r="Q291" s="98">
        <f t="shared" si="261"/>
        <v>0</v>
      </c>
      <c r="R291" s="99"/>
      <c r="S291" s="98">
        <f t="shared" si="262"/>
        <v>0</v>
      </c>
      <c r="T291" s="99" t="str">
        <f t="shared" ref="T291:V291" si="270">+C291</f>
        <v>5.1.02.01.01.0052</v>
      </c>
      <c r="U291" s="81" t="str">
        <f t="shared" si="270"/>
        <v>Belanja Makanan dan Minuman Rapat</v>
      </c>
      <c r="V291" s="405">
        <f t="shared" si="270"/>
        <v>1800000</v>
      </c>
      <c r="W291" s="485">
        <v>0</v>
      </c>
      <c r="X291" s="186">
        <v>1800000</v>
      </c>
      <c r="Y291" s="368"/>
      <c r="Z291" s="367"/>
      <c r="AA291" s="367"/>
      <c r="AB291" s="368"/>
      <c r="AC291" s="367"/>
      <c r="AD291" s="367"/>
      <c r="AE291" s="368"/>
      <c r="AF291" s="367"/>
      <c r="AG291" s="367"/>
      <c r="AH291" s="367"/>
      <c r="AI291" s="125"/>
      <c r="AJ291" s="122" t="str">
        <f t="shared" si="253"/>
        <v>5.1.02.01.01.0052</v>
      </c>
      <c r="AK291" s="138" t="str">
        <f t="shared" ref="AK291:AL291" si="271">+U291</f>
        <v>Belanja Makanan dan Minuman Rapat</v>
      </c>
      <c r="AL291" s="126">
        <f t="shared" si="271"/>
        <v>1800000</v>
      </c>
      <c r="AM291" s="268"/>
      <c r="AN291" s="102"/>
      <c r="AO291" s="105"/>
      <c r="AP291" s="102"/>
      <c r="AQ291" s="102"/>
      <c r="AR291" s="105"/>
      <c r="AS291" s="111">
        <v>0</v>
      </c>
      <c r="AT291" s="111">
        <v>0</v>
      </c>
      <c r="AU291" s="105">
        <v>0</v>
      </c>
      <c r="AV291" s="105">
        <v>0</v>
      </c>
      <c r="AW291" s="111"/>
      <c r="AX291" s="102"/>
      <c r="AY291" s="113">
        <f t="shared" si="265"/>
        <v>0</v>
      </c>
      <c r="AZ291" s="43"/>
      <c r="BA291" s="43"/>
      <c r="BB291" s="43"/>
    </row>
    <row r="292" spans="1:54" ht="51.75" customHeight="1">
      <c r="A292" s="114"/>
      <c r="B292" s="127"/>
      <c r="C292" s="116" t="s">
        <v>82</v>
      </c>
      <c r="D292" s="117" t="s">
        <v>83</v>
      </c>
      <c r="E292" s="376">
        <v>3000000</v>
      </c>
      <c r="F292" s="536">
        <f t="shared" si="254"/>
        <v>0</v>
      </c>
      <c r="G292" s="119">
        <f t="shared" si="255"/>
        <v>0</v>
      </c>
      <c r="H292" s="195">
        <f>+'Kertas Kerja Bantu'!G407</f>
        <v>0</v>
      </c>
      <c r="I292" s="119">
        <f t="shared" si="256"/>
        <v>0</v>
      </c>
      <c r="J292" s="119">
        <f t="shared" si="257"/>
        <v>0</v>
      </c>
      <c r="K292" s="94">
        <f t="shared" si="258"/>
        <v>0</v>
      </c>
      <c r="L292" s="137">
        <f t="shared" si="259"/>
        <v>3000000</v>
      </c>
      <c r="M292" s="537"/>
      <c r="N292" s="396"/>
      <c r="O292" s="31"/>
      <c r="P292" s="98">
        <f t="shared" si="260"/>
        <v>0</v>
      </c>
      <c r="Q292" s="98">
        <f t="shared" si="261"/>
        <v>0</v>
      </c>
      <c r="R292" s="99"/>
      <c r="S292" s="98">
        <f t="shared" si="262"/>
        <v>0</v>
      </c>
      <c r="T292" s="99" t="str">
        <f t="shared" ref="T292:V292" si="272">+C292</f>
        <v>5.1.02.01.01.0058</v>
      </c>
      <c r="U292" s="81" t="str">
        <f t="shared" si="272"/>
        <v>Belanja Makanan dan Minuman Aktivitas Lapangan</v>
      </c>
      <c r="V292" s="405">
        <f t="shared" si="272"/>
        <v>3000000</v>
      </c>
      <c r="W292" s="485">
        <v>0</v>
      </c>
      <c r="X292" s="186">
        <v>3000000</v>
      </c>
      <c r="Y292" s="368"/>
      <c r="Z292" s="367"/>
      <c r="AA292" s="367"/>
      <c r="AB292" s="368"/>
      <c r="AC292" s="367"/>
      <c r="AD292" s="367"/>
      <c r="AE292" s="368"/>
      <c r="AF292" s="367"/>
      <c r="AG292" s="367"/>
      <c r="AH292" s="367"/>
      <c r="AI292" s="125"/>
      <c r="AJ292" s="122" t="str">
        <f t="shared" si="253"/>
        <v>5.1.02.01.01.0058</v>
      </c>
      <c r="AK292" s="138" t="str">
        <f t="shared" ref="AK292:AL292" si="273">+U292</f>
        <v>Belanja Makanan dan Minuman Aktivitas Lapangan</v>
      </c>
      <c r="AL292" s="126">
        <f t="shared" si="273"/>
        <v>3000000</v>
      </c>
      <c r="AM292" s="268"/>
      <c r="AN292" s="102"/>
      <c r="AO292" s="105"/>
      <c r="AP292" s="102"/>
      <c r="AQ292" s="102"/>
      <c r="AR292" s="105"/>
      <c r="AS292" s="111">
        <v>0</v>
      </c>
      <c r="AT292" s="111">
        <v>0</v>
      </c>
      <c r="AU292" s="105">
        <v>0</v>
      </c>
      <c r="AV292" s="105">
        <v>0</v>
      </c>
      <c r="AW292" s="111"/>
      <c r="AX292" s="102"/>
      <c r="AY292" s="113">
        <f t="shared" si="265"/>
        <v>0</v>
      </c>
      <c r="AZ292" s="43"/>
      <c r="BA292" s="43"/>
      <c r="BB292" s="43"/>
    </row>
    <row r="293" spans="1:54" ht="46.5" customHeight="1">
      <c r="A293" s="114"/>
      <c r="B293" s="127"/>
      <c r="C293" s="132" t="s">
        <v>164</v>
      </c>
      <c r="D293" s="133" t="s">
        <v>165</v>
      </c>
      <c r="E293" s="376">
        <v>6800000</v>
      </c>
      <c r="F293" s="536">
        <f t="shared" si="254"/>
        <v>0</v>
      </c>
      <c r="G293" s="119"/>
      <c r="H293" s="195">
        <f>+'BERKALI KALI'!G185</f>
        <v>0</v>
      </c>
      <c r="I293" s="119"/>
      <c r="J293" s="94"/>
      <c r="K293" s="94">
        <f t="shared" si="258"/>
        <v>0</v>
      </c>
      <c r="L293" s="137">
        <f t="shared" si="259"/>
        <v>6800000</v>
      </c>
      <c r="M293" s="392"/>
      <c r="N293" s="396"/>
      <c r="O293" s="31"/>
      <c r="P293" s="98">
        <f t="shared" si="260"/>
        <v>0</v>
      </c>
      <c r="Q293" s="98">
        <f t="shared" si="261"/>
        <v>0</v>
      </c>
      <c r="R293" s="99"/>
      <c r="S293" s="98">
        <f t="shared" si="262"/>
        <v>0</v>
      </c>
      <c r="T293" s="99" t="str">
        <f t="shared" ref="T293:V293" si="274">+C293</f>
        <v>5.1.02.02.04.0132</v>
      </c>
      <c r="U293" s="81" t="str">
        <f t="shared" si="274"/>
        <v>Belanja Sewa Peralatan Studio</v>
      </c>
      <c r="V293" s="405">
        <f t="shared" si="274"/>
        <v>6800000</v>
      </c>
      <c r="W293" s="485">
        <v>0</v>
      </c>
      <c r="X293" s="186">
        <v>6800000</v>
      </c>
      <c r="Y293" s="368"/>
      <c r="Z293" s="367"/>
      <c r="AA293" s="367"/>
      <c r="AB293" s="368"/>
      <c r="AC293" s="367"/>
      <c r="AD293" s="367"/>
      <c r="AE293" s="368"/>
      <c r="AF293" s="367"/>
      <c r="AG293" s="367"/>
      <c r="AH293" s="367"/>
      <c r="AI293" s="125"/>
      <c r="AJ293" s="122" t="str">
        <f t="shared" si="253"/>
        <v>5.1.02.02.04.0132</v>
      </c>
      <c r="AK293" s="138" t="str">
        <f t="shared" ref="AK293:AL293" si="275">+U293</f>
        <v>Belanja Sewa Peralatan Studio</v>
      </c>
      <c r="AL293" s="126">
        <f t="shared" si="275"/>
        <v>6800000</v>
      </c>
      <c r="AM293" s="268"/>
      <c r="AN293" s="102"/>
      <c r="AO293" s="105"/>
      <c r="AP293" s="102"/>
      <c r="AQ293" s="102"/>
      <c r="AR293" s="105"/>
      <c r="AS293" s="111"/>
      <c r="AT293" s="111"/>
      <c r="AU293" s="105"/>
      <c r="AV293" s="105"/>
      <c r="AW293" s="111"/>
      <c r="AX293" s="102"/>
      <c r="AY293" s="113"/>
      <c r="AZ293" s="43"/>
      <c r="BA293" s="43"/>
      <c r="BB293" s="43"/>
    </row>
    <row r="294" spans="1:54" ht="46.5" customHeight="1">
      <c r="A294" s="114"/>
      <c r="B294" s="127"/>
      <c r="C294" s="116" t="s">
        <v>135</v>
      </c>
      <c r="D294" s="117" t="s">
        <v>136</v>
      </c>
      <c r="E294" s="376">
        <v>283130000</v>
      </c>
      <c r="F294" s="536">
        <f t="shared" si="254"/>
        <v>0</v>
      </c>
      <c r="G294" s="119">
        <f t="shared" ref="G294:G295" si="276">+I294</f>
        <v>0</v>
      </c>
      <c r="H294" s="195">
        <f>+'BERKALI KALI'!G193</f>
        <v>0</v>
      </c>
      <c r="I294" s="119">
        <f>+Q294</f>
        <v>0</v>
      </c>
      <c r="J294" s="398">
        <f t="shared" ref="J294:J295" si="277">+F294/E294*100</f>
        <v>0</v>
      </c>
      <c r="K294" s="94">
        <f t="shared" si="258"/>
        <v>0</v>
      </c>
      <c r="L294" s="399">
        <f t="shared" si="259"/>
        <v>283130000</v>
      </c>
      <c r="M294" s="538"/>
      <c r="N294" s="396"/>
      <c r="O294" s="31"/>
      <c r="P294" s="98">
        <f t="shared" si="260"/>
        <v>0</v>
      </c>
      <c r="Q294" s="98">
        <f t="shared" si="261"/>
        <v>0</v>
      </c>
      <c r="R294" s="99"/>
      <c r="S294" s="98">
        <f t="shared" si="262"/>
        <v>0</v>
      </c>
      <c r="T294" s="99" t="str">
        <f t="shared" ref="T294:V294" si="278">+C294</f>
        <v>5.1.02.05.02.0001</v>
      </c>
      <c r="U294" s="81" t="str">
        <f t="shared" si="278"/>
        <v>Belanja Jasa Yang Diberikan Kepada Pihak Ketiga/Pihak Lain</v>
      </c>
      <c r="V294" s="405">
        <f t="shared" si="278"/>
        <v>283130000</v>
      </c>
      <c r="W294" s="485">
        <v>0</v>
      </c>
      <c r="X294" s="186">
        <v>43200000</v>
      </c>
      <c r="Y294" s="368"/>
      <c r="Z294" s="367"/>
      <c r="AA294" s="367"/>
      <c r="AB294" s="188">
        <v>239930000</v>
      </c>
      <c r="AC294" s="367"/>
      <c r="AD294" s="367"/>
      <c r="AE294" s="368"/>
      <c r="AF294" s="367"/>
      <c r="AG294" s="367"/>
      <c r="AH294" s="367"/>
      <c r="AI294" s="125"/>
      <c r="AJ294" s="122" t="str">
        <f t="shared" si="253"/>
        <v>5.1.02.05.02.0001</v>
      </c>
      <c r="AK294" s="138" t="str">
        <f t="shared" ref="AK294:AL294" si="279">+U294</f>
        <v>Belanja Jasa Yang Diberikan Kepada Pihak Ketiga/Pihak Lain</v>
      </c>
      <c r="AL294" s="126">
        <f t="shared" si="279"/>
        <v>283130000</v>
      </c>
      <c r="AM294" s="268"/>
      <c r="AN294" s="102"/>
      <c r="AO294" s="105"/>
      <c r="AP294" s="102"/>
      <c r="AQ294" s="102"/>
      <c r="AR294" s="105"/>
      <c r="AS294" s="111">
        <v>0</v>
      </c>
      <c r="AT294" s="111">
        <v>0</v>
      </c>
      <c r="AU294" s="105">
        <v>0</v>
      </c>
      <c r="AV294" s="105">
        <v>0</v>
      </c>
      <c r="AW294" s="111"/>
      <c r="AX294" s="102"/>
      <c r="AY294" s="113">
        <f>SUM(AM294:AX294)</f>
        <v>0</v>
      </c>
      <c r="AZ294" s="43"/>
      <c r="BA294" s="43"/>
      <c r="BB294" s="43"/>
    </row>
    <row r="295" spans="1:54" ht="13.5" customHeight="1">
      <c r="A295" s="88"/>
      <c r="B295" s="88"/>
      <c r="C295" s="448" t="s">
        <v>84</v>
      </c>
      <c r="D295" s="90"/>
      <c r="E295" s="401">
        <f t="shared" ref="E295:F295" si="280">SUM(E288:E294)</f>
        <v>302977000</v>
      </c>
      <c r="F295" s="402">
        <f t="shared" si="280"/>
        <v>0</v>
      </c>
      <c r="G295" s="402">
        <f t="shared" si="276"/>
        <v>0</v>
      </c>
      <c r="H295" s="539">
        <f t="shared" ref="H295:I295" si="281">+P295</f>
        <v>0.29705225149103726</v>
      </c>
      <c r="I295" s="402">
        <f t="shared" si="281"/>
        <v>0</v>
      </c>
      <c r="J295" s="402">
        <f t="shared" si="277"/>
        <v>0</v>
      </c>
      <c r="K295" s="402">
        <f t="shared" ref="K295:L295" si="282">SUM(K288:K294)</f>
        <v>0</v>
      </c>
      <c r="L295" s="404">
        <f t="shared" si="282"/>
        <v>302977000</v>
      </c>
      <c r="M295" s="404"/>
      <c r="N295" s="88"/>
      <c r="O295" s="31"/>
      <c r="P295" s="98">
        <f>SUM(P288:P294)</f>
        <v>0.29705225149103726</v>
      </c>
      <c r="Q295" s="98">
        <f t="shared" si="261"/>
        <v>0</v>
      </c>
      <c r="R295" s="99"/>
      <c r="S295" s="98">
        <f>SUM(S288:S294)</f>
        <v>0</v>
      </c>
      <c r="T295" s="99"/>
      <c r="U295" s="99"/>
      <c r="V295" s="405">
        <f t="shared" ref="V295:AH295" si="283">SUM(V288:V294)</f>
        <v>302977000</v>
      </c>
      <c r="W295" s="145">
        <f t="shared" si="283"/>
        <v>0</v>
      </c>
      <c r="X295" s="145">
        <f t="shared" si="283"/>
        <v>63047000</v>
      </c>
      <c r="Y295" s="145">
        <f t="shared" si="283"/>
        <v>0</v>
      </c>
      <c r="Z295" s="145">
        <f t="shared" si="283"/>
        <v>0</v>
      </c>
      <c r="AA295" s="145">
        <f t="shared" si="283"/>
        <v>0</v>
      </c>
      <c r="AB295" s="145">
        <f t="shared" si="283"/>
        <v>239930000</v>
      </c>
      <c r="AC295" s="145">
        <f t="shared" si="283"/>
        <v>0</v>
      </c>
      <c r="AD295" s="145">
        <f t="shared" si="283"/>
        <v>0</v>
      </c>
      <c r="AE295" s="145">
        <f t="shared" si="283"/>
        <v>0</v>
      </c>
      <c r="AF295" s="145">
        <f t="shared" si="283"/>
        <v>0</v>
      </c>
      <c r="AG295" s="145">
        <f t="shared" si="283"/>
        <v>0</v>
      </c>
      <c r="AH295" s="145">
        <f t="shared" si="283"/>
        <v>0</v>
      </c>
      <c r="AI295" s="146"/>
      <c r="AJ295" s="99"/>
      <c r="AK295" s="99"/>
      <c r="AL295" s="147">
        <f t="shared" ref="AL295:AY295" si="284">SUM(AL288:AL294)</f>
        <v>302977000</v>
      </c>
      <c r="AM295" s="148">
        <f t="shared" si="284"/>
        <v>0</v>
      </c>
      <c r="AN295" s="148">
        <f t="shared" si="284"/>
        <v>0</v>
      </c>
      <c r="AO295" s="148">
        <f t="shared" si="284"/>
        <v>0</v>
      </c>
      <c r="AP295" s="148">
        <f t="shared" si="284"/>
        <v>0</v>
      </c>
      <c r="AQ295" s="148">
        <f t="shared" si="284"/>
        <v>0</v>
      </c>
      <c r="AR295" s="148">
        <f t="shared" si="284"/>
        <v>0</v>
      </c>
      <c r="AS295" s="148">
        <f t="shared" si="284"/>
        <v>0</v>
      </c>
      <c r="AT295" s="148">
        <f t="shared" si="284"/>
        <v>0</v>
      </c>
      <c r="AU295" s="148">
        <f t="shared" si="284"/>
        <v>0</v>
      </c>
      <c r="AV295" s="148">
        <f t="shared" si="284"/>
        <v>0</v>
      </c>
      <c r="AW295" s="148">
        <f t="shared" si="284"/>
        <v>0</v>
      </c>
      <c r="AX295" s="148">
        <f t="shared" si="284"/>
        <v>0</v>
      </c>
      <c r="AY295" s="46">
        <f t="shared" si="284"/>
        <v>0</v>
      </c>
      <c r="AZ295" s="43"/>
      <c r="BA295" s="43"/>
      <c r="BB295" s="43"/>
    </row>
    <row r="296" spans="1:54" ht="13.5" customHeight="1">
      <c r="A296" s="53"/>
      <c r="B296" s="149"/>
      <c r="C296" s="150"/>
      <c r="D296" s="151"/>
      <c r="E296" s="152"/>
      <c r="F296" s="153"/>
      <c r="G296" s="154"/>
      <c r="H296" s="155"/>
      <c r="I296" s="154"/>
      <c r="J296" s="154"/>
      <c r="K296" s="154"/>
      <c r="L296" s="156"/>
      <c r="M296" s="156"/>
      <c r="N296" s="149"/>
      <c r="O296" s="31"/>
      <c r="P296" s="31"/>
      <c r="Q296" s="31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</row>
    <row r="297" spans="1:54" ht="13.5" customHeight="1">
      <c r="A297" s="157" t="s">
        <v>49</v>
      </c>
      <c r="B297" s="157"/>
      <c r="C297" s="157"/>
      <c r="D297" s="52"/>
      <c r="E297" s="1756"/>
      <c r="F297" s="1655"/>
      <c r="G297" s="159"/>
      <c r="H297" s="160"/>
      <c r="I297" s="159"/>
      <c r="J297" s="155"/>
      <c r="K297" s="155"/>
      <c r="L297" s="1675" t="s">
        <v>85</v>
      </c>
      <c r="M297" s="1655"/>
      <c r="N297" s="1655"/>
      <c r="O297" s="31"/>
      <c r="P297" s="31"/>
      <c r="Q297" s="31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</row>
    <row r="298" spans="1:54" ht="13.5" customHeight="1">
      <c r="D298" s="53"/>
      <c r="E298" s="1743"/>
      <c r="F298" s="1655"/>
      <c r="G298" s="159"/>
      <c r="H298" s="160"/>
      <c r="I298" s="159"/>
      <c r="J298" s="157"/>
      <c r="K298" s="157"/>
      <c r="L298" s="1675" t="s">
        <v>86</v>
      </c>
      <c r="M298" s="1655"/>
      <c r="N298" s="1655"/>
      <c r="O298" s="31"/>
      <c r="P298" s="31"/>
      <c r="Q298" s="31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</row>
    <row r="299" spans="1:54" ht="13.5" customHeight="1">
      <c r="A299" s="55"/>
      <c r="B299" s="1749" t="s">
        <v>87</v>
      </c>
      <c r="C299" s="1655"/>
      <c r="D299" s="53"/>
      <c r="E299" s="52"/>
      <c r="F299" s="55"/>
      <c r="G299" s="159"/>
      <c r="H299" s="160"/>
      <c r="I299" s="159"/>
      <c r="J299" s="161"/>
      <c r="K299" s="161"/>
      <c r="L299" s="1676" t="s">
        <v>88</v>
      </c>
      <c r="M299" s="1655"/>
      <c r="N299" s="1655"/>
      <c r="O299" s="31"/>
      <c r="P299" s="31"/>
      <c r="Q299" s="31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</row>
    <row r="300" spans="1:54" ht="13.5" customHeight="1">
      <c r="A300" s="157"/>
      <c r="B300" s="210"/>
      <c r="C300" s="540"/>
      <c r="D300" s="53"/>
      <c r="E300" s="164"/>
      <c r="F300" s="55"/>
      <c r="G300" s="159"/>
      <c r="H300" s="160"/>
      <c r="I300" s="159"/>
      <c r="J300" s="160"/>
      <c r="K300" s="160"/>
      <c r="L300" s="1676" t="s">
        <v>89</v>
      </c>
      <c r="M300" s="1655"/>
      <c r="N300" s="1655"/>
      <c r="O300" s="31"/>
      <c r="P300" s="31"/>
      <c r="Q300" s="31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</row>
    <row r="301" spans="1:54" ht="13.5" customHeight="1">
      <c r="A301" s="157"/>
      <c r="B301" s="212"/>
      <c r="C301" s="540"/>
      <c r="D301" s="53"/>
      <c r="E301" s="164"/>
      <c r="F301" s="55"/>
      <c r="G301" s="159"/>
      <c r="H301" s="160"/>
      <c r="I301" s="159"/>
      <c r="J301" s="157"/>
      <c r="K301" s="157"/>
      <c r="L301" s="149"/>
      <c r="M301" s="149"/>
      <c r="N301" s="52"/>
      <c r="O301" s="31"/>
      <c r="P301" s="31"/>
      <c r="Q301" s="31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</row>
    <row r="302" spans="1:54" ht="13.5" customHeight="1">
      <c r="B302" s="212"/>
      <c r="C302" s="540"/>
      <c r="D302" s="53"/>
      <c r="E302" s="1742"/>
      <c r="F302" s="1655"/>
      <c r="G302" s="159"/>
      <c r="H302" s="160"/>
      <c r="I302" s="159"/>
      <c r="J302" s="157"/>
      <c r="K302" s="157"/>
      <c r="L302" s="149"/>
      <c r="M302" s="149"/>
      <c r="N302" s="52"/>
      <c r="O302" s="31"/>
      <c r="P302" s="31"/>
      <c r="Q302" s="31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</row>
    <row r="303" spans="1:54" ht="13.5" customHeight="1">
      <c r="B303" s="1747" t="s">
        <v>90</v>
      </c>
      <c r="C303" s="1655"/>
      <c r="D303" s="167"/>
      <c r="E303" s="1743"/>
      <c r="F303" s="1655"/>
      <c r="G303" s="159"/>
      <c r="H303" s="167"/>
      <c r="I303" s="167"/>
      <c r="J303" s="165"/>
      <c r="K303" s="165"/>
      <c r="L303" s="1677" t="s">
        <v>91</v>
      </c>
      <c r="M303" s="1655"/>
      <c r="N303" s="1655"/>
      <c r="O303" s="31"/>
      <c r="P303" s="31"/>
      <c r="Q303" s="31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</row>
    <row r="304" spans="1:54" ht="13.5" customHeight="1">
      <c r="A304" s="149"/>
      <c r="B304" s="1748" t="s">
        <v>92</v>
      </c>
      <c r="C304" s="1655"/>
      <c r="D304" s="62"/>
      <c r="E304" s="54"/>
      <c r="F304" s="55"/>
      <c r="G304" s="159"/>
      <c r="H304" s="55"/>
      <c r="I304" s="159"/>
      <c r="J304" s="160"/>
      <c r="K304" s="160"/>
      <c r="L304" s="1682" t="s">
        <v>93</v>
      </c>
      <c r="M304" s="1655"/>
      <c r="N304" s="1655"/>
      <c r="O304" s="31"/>
      <c r="P304" s="31"/>
      <c r="Q304" s="31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</row>
    <row r="305" spans="1:54" ht="13.5" customHeight="1">
      <c r="A305" s="160"/>
      <c r="B305" s="160"/>
      <c r="C305" s="160"/>
      <c r="D305" s="62"/>
      <c r="E305" s="160"/>
      <c r="F305" s="160"/>
      <c r="G305" s="160"/>
      <c r="H305" s="160"/>
      <c r="I305" s="159"/>
      <c r="J305" s="160"/>
      <c r="K305" s="160"/>
      <c r="O305" s="31"/>
      <c r="P305" s="31"/>
      <c r="Q305" s="31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</row>
    <row r="306" spans="1:54" ht="13.5" customHeight="1">
      <c r="A306" s="160"/>
      <c r="B306" s="160"/>
      <c r="C306" s="160"/>
      <c r="D306" s="62"/>
      <c r="E306" s="160"/>
      <c r="F306" s="160"/>
      <c r="G306" s="160"/>
      <c r="H306" s="160"/>
      <c r="I306" s="159"/>
      <c r="J306" s="160"/>
      <c r="K306" s="160"/>
      <c r="O306" s="31"/>
      <c r="P306" s="31"/>
      <c r="Q306" s="31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</row>
    <row r="307" spans="1:54" ht="13.5" customHeight="1">
      <c r="A307" s="160"/>
      <c r="B307" s="160"/>
      <c r="C307" s="160"/>
      <c r="D307" s="62"/>
      <c r="E307" s="160"/>
      <c r="F307" s="160"/>
      <c r="G307" s="160"/>
      <c r="H307" s="160"/>
      <c r="I307" s="159"/>
      <c r="J307" s="160"/>
      <c r="K307" s="160"/>
      <c r="O307" s="31"/>
      <c r="P307" s="31"/>
      <c r="Q307" s="31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</row>
    <row r="308" spans="1:54" ht="13.5" customHeight="1">
      <c r="A308" s="42">
        <v>12</v>
      </c>
      <c r="B308" s="160"/>
      <c r="C308" s="160"/>
      <c r="D308" s="62"/>
      <c r="E308" s="160"/>
      <c r="F308" s="160"/>
      <c r="G308" s="160"/>
      <c r="H308" s="160"/>
      <c r="I308" s="159"/>
      <c r="J308" s="160"/>
      <c r="K308" s="160"/>
      <c r="L308" s="160"/>
      <c r="M308" s="160"/>
      <c r="N308" s="160"/>
      <c r="O308" s="31"/>
      <c r="P308" s="31"/>
      <c r="Q308" s="31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</row>
    <row r="309" spans="1:54" ht="13.5" customHeight="1">
      <c r="A309" s="149"/>
      <c r="B309" s="1670" t="s">
        <v>45</v>
      </c>
      <c r="C309" s="1655"/>
      <c r="D309" s="1655"/>
      <c r="E309" s="1655"/>
      <c r="F309" s="1655"/>
      <c r="G309" s="1655"/>
      <c r="H309" s="1655"/>
      <c r="I309" s="1655"/>
      <c r="J309" s="1655"/>
      <c r="K309" s="1655"/>
      <c r="L309" s="1655"/>
      <c r="M309" s="1655"/>
      <c r="N309" s="1655"/>
      <c r="O309" s="31"/>
      <c r="P309" s="31"/>
      <c r="Q309" s="31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</row>
    <row r="310" spans="1:54" ht="13.5" customHeight="1">
      <c r="A310" s="149"/>
      <c r="B310" s="1670" t="s">
        <v>46</v>
      </c>
      <c r="C310" s="1655"/>
      <c r="D310" s="1655"/>
      <c r="E310" s="1655"/>
      <c r="F310" s="1655"/>
      <c r="G310" s="1655"/>
      <c r="H310" s="1655"/>
      <c r="I310" s="1655"/>
      <c r="J310" s="1655"/>
      <c r="K310" s="1655"/>
      <c r="L310" s="1655"/>
      <c r="M310" s="1655"/>
      <c r="N310" s="1655"/>
      <c r="O310" s="31"/>
      <c r="P310" s="31"/>
      <c r="Q310" s="31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</row>
    <row r="311" spans="1:54" ht="13.5" customHeight="1">
      <c r="A311" s="149"/>
      <c r="B311" s="1670" t="s">
        <v>47</v>
      </c>
      <c r="C311" s="1655"/>
      <c r="D311" s="1655"/>
      <c r="E311" s="1655"/>
      <c r="F311" s="1655"/>
      <c r="G311" s="1655"/>
      <c r="H311" s="1655"/>
      <c r="I311" s="1655"/>
      <c r="J311" s="1655"/>
      <c r="K311" s="1655"/>
      <c r="L311" s="1655"/>
      <c r="M311" s="1655"/>
      <c r="N311" s="1655"/>
      <c r="O311" s="31"/>
      <c r="P311" s="31"/>
      <c r="Q311" s="31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</row>
    <row r="312" spans="1:54" ht="13.5" customHeight="1">
      <c r="A312" s="52"/>
      <c r="B312" s="52"/>
      <c r="C312" s="53"/>
      <c r="D312" s="53"/>
      <c r="E312" s="54"/>
      <c r="F312" s="55"/>
      <c r="G312" s="56"/>
      <c r="H312" s="57"/>
      <c r="I312" s="56" t="s">
        <v>49</v>
      </c>
      <c r="J312" s="56"/>
      <c r="K312" s="56"/>
      <c r="L312" s="58"/>
      <c r="M312" s="58"/>
      <c r="N312" s="59"/>
      <c r="O312" s="31"/>
      <c r="P312" s="31"/>
      <c r="Q312" s="31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</row>
    <row r="313" spans="1:54" ht="13.5" customHeight="1">
      <c r="A313" s="62"/>
      <c r="B313" s="62"/>
      <c r="C313" s="534"/>
      <c r="D313" s="53"/>
      <c r="E313" s="54"/>
      <c r="F313" s="55"/>
      <c r="G313" s="56"/>
      <c r="H313" s="57"/>
      <c r="I313" s="56"/>
      <c r="J313" s="56"/>
      <c r="K313" s="56"/>
      <c r="L313" s="58"/>
      <c r="M313" s="58"/>
      <c r="N313" s="59"/>
      <c r="O313" s="31"/>
      <c r="P313" s="1751" t="s">
        <v>52</v>
      </c>
      <c r="Q313" s="1752" t="s">
        <v>53</v>
      </c>
      <c r="R313" s="1753"/>
      <c r="S313" s="1751" t="s">
        <v>54</v>
      </c>
      <c r="T313" s="66"/>
      <c r="U313" s="66"/>
      <c r="V313" s="66"/>
      <c r="W313" s="65">
        <v>1</v>
      </c>
      <c r="X313" s="65">
        <v>2</v>
      </c>
      <c r="Y313" s="65">
        <v>3</v>
      </c>
      <c r="Z313" s="65">
        <v>4</v>
      </c>
      <c r="AA313" s="65">
        <v>5</v>
      </c>
      <c r="AB313" s="65">
        <v>6</v>
      </c>
      <c r="AC313" s="65">
        <v>7</v>
      </c>
      <c r="AD313" s="65">
        <v>8</v>
      </c>
      <c r="AE313" s="65">
        <v>9</v>
      </c>
      <c r="AF313" s="65">
        <v>10</v>
      </c>
      <c r="AG313" s="65">
        <v>11</v>
      </c>
      <c r="AH313" s="67">
        <v>12</v>
      </c>
      <c r="AI313" s="47"/>
      <c r="AJ313" s="66"/>
      <c r="AK313" s="66" t="s">
        <v>67</v>
      </c>
      <c r="AL313" s="68"/>
      <c r="AM313" s="69">
        <v>1</v>
      </c>
      <c r="AN313" s="69">
        <v>2</v>
      </c>
      <c r="AO313" s="69">
        <v>3</v>
      </c>
      <c r="AP313" s="69">
        <v>4</v>
      </c>
      <c r="AQ313" s="69">
        <v>5</v>
      </c>
      <c r="AR313" s="69">
        <v>6</v>
      </c>
      <c r="AS313" s="69">
        <v>7</v>
      </c>
      <c r="AT313" s="69">
        <v>8</v>
      </c>
      <c r="AU313" s="69">
        <v>9</v>
      </c>
      <c r="AV313" s="69">
        <v>10</v>
      </c>
      <c r="AW313" s="69">
        <v>11</v>
      </c>
      <c r="AX313" s="70">
        <v>12</v>
      </c>
      <c r="AY313" s="46" t="s">
        <v>95</v>
      </c>
      <c r="AZ313" s="43"/>
      <c r="BA313" s="43"/>
      <c r="BB313" s="43"/>
    </row>
    <row r="314" spans="1:54" ht="13.5" customHeight="1">
      <c r="A314" s="1709" t="s">
        <v>56</v>
      </c>
      <c r="B314" s="1710" t="s">
        <v>57</v>
      </c>
      <c r="C314" s="1710" t="s">
        <v>58</v>
      </c>
      <c r="D314" s="1710" t="s">
        <v>59</v>
      </c>
      <c r="E314" s="1705" t="s">
        <v>60</v>
      </c>
      <c r="F314" s="1706" t="s">
        <v>61</v>
      </c>
      <c r="G314" s="1711" t="s">
        <v>62</v>
      </c>
      <c r="H314" s="1691"/>
      <c r="I314" s="1691"/>
      <c r="J314" s="1692"/>
      <c r="K314" s="1706" t="s">
        <v>63</v>
      </c>
      <c r="L314" s="1705" t="s">
        <v>64</v>
      </c>
      <c r="M314" s="1707" t="s">
        <v>65</v>
      </c>
      <c r="N314" s="1710" t="s">
        <v>66</v>
      </c>
      <c r="O314" s="31"/>
      <c r="P314" s="1663"/>
      <c r="Q314" s="1663"/>
      <c r="R314" s="1663"/>
      <c r="S314" s="1663"/>
      <c r="T314" s="47">
        <v>1</v>
      </c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>
        <v>1</v>
      </c>
      <c r="AK314" s="47"/>
      <c r="AL314" s="48"/>
      <c r="AM314" s="1750" t="s">
        <v>67</v>
      </c>
      <c r="AN314" s="1671"/>
      <c r="AO314" s="1671"/>
      <c r="AP314" s="1671"/>
      <c r="AQ314" s="1671"/>
      <c r="AR314" s="1671"/>
      <c r="AS314" s="1671"/>
      <c r="AT314" s="1671"/>
      <c r="AU314" s="1671"/>
      <c r="AV314" s="1671"/>
      <c r="AW314" s="1671"/>
      <c r="AX314" s="1671"/>
      <c r="AY314" s="46"/>
      <c r="AZ314" s="43"/>
      <c r="BA314" s="43"/>
      <c r="BB314" s="43"/>
    </row>
    <row r="315" spans="1:54" ht="13.5" customHeight="1">
      <c r="A315" s="1663"/>
      <c r="B315" s="1663"/>
      <c r="C315" s="1663"/>
      <c r="D315" s="1663"/>
      <c r="E315" s="1663"/>
      <c r="F315" s="1663"/>
      <c r="G315" s="1711" t="s">
        <v>68</v>
      </c>
      <c r="H315" s="1692"/>
      <c r="I315" s="1711" t="s">
        <v>69</v>
      </c>
      <c r="J315" s="1692"/>
      <c r="K315" s="1663"/>
      <c r="L315" s="1663"/>
      <c r="M315" s="1708"/>
      <c r="N315" s="1663"/>
      <c r="O315" s="31"/>
      <c r="P315" s="1664"/>
      <c r="Q315" s="1664"/>
      <c r="R315" s="1664"/>
      <c r="S315" s="1664"/>
      <c r="T315" s="73"/>
      <c r="U315" s="73"/>
      <c r="V315" s="73"/>
      <c r="W315" s="74" t="s">
        <v>16</v>
      </c>
      <c r="X315" s="74" t="s">
        <v>70</v>
      </c>
      <c r="Y315" s="75" t="s">
        <v>18</v>
      </c>
      <c r="Z315" s="75" t="s">
        <v>19</v>
      </c>
      <c r="AA315" s="75" t="s">
        <v>20</v>
      </c>
      <c r="AB315" s="75" t="s">
        <v>21</v>
      </c>
      <c r="AC315" s="75" t="s">
        <v>22</v>
      </c>
      <c r="AD315" s="74" t="s">
        <v>23</v>
      </c>
      <c r="AE315" s="74" t="s">
        <v>24</v>
      </c>
      <c r="AF315" s="74" t="s">
        <v>25</v>
      </c>
      <c r="AG315" s="74" t="s">
        <v>26</v>
      </c>
      <c r="AH315" s="74" t="s">
        <v>27</v>
      </c>
      <c r="AI315" s="76"/>
      <c r="AJ315" s="73"/>
      <c r="AK315" s="73"/>
      <c r="AL315" s="77"/>
      <c r="AM315" s="78" t="s">
        <v>16</v>
      </c>
      <c r="AN315" s="78" t="s">
        <v>70</v>
      </c>
      <c r="AO315" s="79" t="s">
        <v>18</v>
      </c>
      <c r="AP315" s="79" t="s">
        <v>19</v>
      </c>
      <c r="AQ315" s="79" t="s">
        <v>20</v>
      </c>
      <c r="AR315" s="79" t="s">
        <v>21</v>
      </c>
      <c r="AS315" s="79" t="s">
        <v>22</v>
      </c>
      <c r="AT315" s="78" t="s">
        <v>23</v>
      </c>
      <c r="AU315" s="78" t="s">
        <v>24</v>
      </c>
      <c r="AV315" s="78" t="s">
        <v>25</v>
      </c>
      <c r="AW315" s="78" t="s">
        <v>26</v>
      </c>
      <c r="AX315" s="78" t="s">
        <v>27</v>
      </c>
      <c r="AY315" s="46"/>
      <c r="AZ315" s="43"/>
      <c r="BA315" s="43"/>
      <c r="BB315" s="43"/>
    </row>
    <row r="316" spans="1:54" ht="13.5" customHeight="1">
      <c r="A316" s="1663"/>
      <c r="B316" s="1663"/>
      <c r="C316" s="1663"/>
      <c r="D316" s="1663"/>
      <c r="E316" s="1663"/>
      <c r="F316" s="1663"/>
      <c r="G316" s="71" t="s">
        <v>53</v>
      </c>
      <c r="H316" s="71" t="s">
        <v>71</v>
      </c>
      <c r="I316" s="71" t="s">
        <v>53</v>
      </c>
      <c r="J316" s="71" t="s">
        <v>71</v>
      </c>
      <c r="K316" s="1664"/>
      <c r="L316" s="1663"/>
      <c r="M316" s="1708"/>
      <c r="N316" s="1663"/>
      <c r="O316" s="31"/>
      <c r="P316" s="363"/>
      <c r="Q316" s="363"/>
      <c r="R316" s="47"/>
      <c r="S316" s="363"/>
      <c r="T316" s="74" t="str">
        <f>+B317</f>
        <v>3.30.07.2.01.01</v>
      </c>
      <c r="U316" s="81" t="str">
        <f>+B318</f>
        <v xml:space="preserve">Sub Kegiatan Pemasaran dan Peningkatan Penggunaan Produk Dalam Negeri di tingkat Kabupaten/Kota </v>
      </c>
      <c r="V316" s="175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85"/>
      <c r="AJ316" s="74" t="str">
        <f t="shared" ref="AJ316:AJ321" si="285">+T316</f>
        <v>3.30.07.2.01.01</v>
      </c>
      <c r="AK316" s="81" t="str">
        <f>+B318</f>
        <v xml:space="preserve">Sub Kegiatan Pemasaran dan Peningkatan Penggunaan Produk Dalam Negeri di tingkat Kabupaten/Kota </v>
      </c>
      <c r="AL316" s="86"/>
      <c r="AM316" s="83"/>
      <c r="AN316" s="83"/>
      <c r="AO316" s="83"/>
      <c r="AP316" s="83"/>
      <c r="AQ316" s="83"/>
      <c r="AR316" s="83"/>
      <c r="AS316" s="83"/>
      <c r="AT316" s="83"/>
      <c r="AU316" s="83"/>
      <c r="AV316" s="83"/>
      <c r="AW316" s="83"/>
      <c r="AX316" s="83"/>
      <c r="AY316" s="87">
        <f>SUM(AY317:AY321)</f>
        <v>0</v>
      </c>
      <c r="AZ316" s="43"/>
      <c r="BA316" s="43"/>
      <c r="BB316" s="43"/>
    </row>
    <row r="317" spans="1:54">
      <c r="A317" s="88">
        <v>1</v>
      </c>
      <c r="B317" s="89" t="s">
        <v>162</v>
      </c>
      <c r="C317" s="180" t="s">
        <v>112</v>
      </c>
      <c r="D317" s="181" t="s">
        <v>113</v>
      </c>
      <c r="E317" s="426">
        <v>130000</v>
      </c>
      <c r="F317" s="93">
        <f t="shared" ref="F317:F320" si="286">AY317</f>
        <v>0</v>
      </c>
      <c r="G317" s="94">
        <f t="shared" ref="G317:G321" si="287">+I317</f>
        <v>0</v>
      </c>
      <c r="H317" s="95">
        <f>+'Kertas Kerja Bantu'!G387</f>
        <v>0</v>
      </c>
      <c r="I317" s="94">
        <f t="shared" ref="I317:I320" si="288">+Q317</f>
        <v>0</v>
      </c>
      <c r="J317" s="94">
        <f t="shared" ref="J317:J321" si="289">+F317/E317*100</f>
        <v>0</v>
      </c>
      <c r="K317" s="94">
        <f t="shared" ref="K317:K320" si="290">S317</f>
        <v>0</v>
      </c>
      <c r="L317" s="96">
        <f t="shared" ref="L317:L320" si="291">+E317-F317</f>
        <v>130000</v>
      </c>
      <c r="M317" s="182"/>
      <c r="N317" s="88"/>
      <c r="O317" s="31"/>
      <c r="P317" s="98">
        <f t="shared" ref="P317:P320" si="292">+E317/$E$295*H317</f>
        <v>0</v>
      </c>
      <c r="Q317" s="98">
        <f t="shared" ref="Q317:Q321" si="293">+S317/E317*100</f>
        <v>0</v>
      </c>
      <c r="R317" s="99"/>
      <c r="S317" s="98">
        <f t="shared" ref="S317:S321" si="294">+W317</f>
        <v>0</v>
      </c>
      <c r="T317" s="81" t="str">
        <f t="shared" ref="T317:V317" si="295">+C317</f>
        <v>5.1.02.01.01.0012</v>
      </c>
      <c r="U317" s="81" t="str">
        <f t="shared" si="295"/>
        <v>Belanja Bahan-Bahan Lainnya</v>
      </c>
      <c r="V317" s="184">
        <f t="shared" si="295"/>
        <v>130000</v>
      </c>
      <c r="W317" s="485">
        <v>0</v>
      </c>
      <c r="X317" s="367"/>
      <c r="Y317" s="369"/>
      <c r="Z317" s="186">
        <v>130000</v>
      </c>
      <c r="AA317" s="367"/>
      <c r="AB317" s="368"/>
      <c r="AC317" s="367"/>
      <c r="AD317" s="367"/>
      <c r="AE317" s="368"/>
      <c r="AF317" s="369"/>
      <c r="AG317" s="370"/>
      <c r="AH317" s="367"/>
      <c r="AI317" s="108"/>
      <c r="AJ317" s="81" t="str">
        <f t="shared" si="285"/>
        <v>5.1.02.01.01.0012</v>
      </c>
      <c r="AK317" s="81" t="str">
        <f t="shared" ref="AK317:AL317" si="296">+U317</f>
        <v>Belanja Bahan-Bahan Lainnya</v>
      </c>
      <c r="AL317" s="109">
        <f t="shared" si="296"/>
        <v>130000</v>
      </c>
      <c r="AM317" s="541"/>
      <c r="AN317" s="102"/>
      <c r="AO317" s="107"/>
      <c r="AP317" s="102"/>
      <c r="AQ317" s="102"/>
      <c r="AR317" s="105"/>
      <c r="AS317" s="111">
        <v>0</v>
      </c>
      <c r="AT317" s="111">
        <v>0</v>
      </c>
      <c r="AU317" s="105">
        <v>0</v>
      </c>
      <c r="AV317" s="105">
        <v>0</v>
      </c>
      <c r="AW317" s="112"/>
      <c r="AX317" s="102"/>
      <c r="AY317" s="113">
        <f t="shared" ref="AY317:AY321" si="297">SUM(AM317:AX317)</f>
        <v>0</v>
      </c>
      <c r="AZ317" s="43"/>
      <c r="BA317" s="43"/>
      <c r="BB317" s="43"/>
    </row>
    <row r="318" spans="1:54" ht="38.25">
      <c r="A318" s="114"/>
      <c r="B318" s="132" t="s">
        <v>166</v>
      </c>
      <c r="C318" s="90" t="s">
        <v>76</v>
      </c>
      <c r="D318" s="91" t="s">
        <v>77</v>
      </c>
      <c r="E318" s="426">
        <v>250000</v>
      </c>
      <c r="F318" s="535">
        <f t="shared" si="286"/>
        <v>0</v>
      </c>
      <c r="G318" s="94">
        <f t="shared" si="287"/>
        <v>0</v>
      </c>
      <c r="H318" s="95">
        <f>+'Kertas Kerja Bantu'!G390</f>
        <v>0</v>
      </c>
      <c r="I318" s="94">
        <f t="shared" si="288"/>
        <v>0</v>
      </c>
      <c r="J318" s="94">
        <f t="shared" si="289"/>
        <v>0</v>
      </c>
      <c r="K318" s="94">
        <f t="shared" si="290"/>
        <v>0</v>
      </c>
      <c r="L318" s="96">
        <f t="shared" si="291"/>
        <v>250000</v>
      </c>
      <c r="M318" s="182"/>
      <c r="N318" s="88"/>
      <c r="O318" s="31"/>
      <c r="P318" s="98">
        <f t="shared" si="292"/>
        <v>0</v>
      </c>
      <c r="Q318" s="98">
        <f t="shared" si="293"/>
        <v>0</v>
      </c>
      <c r="R318" s="99"/>
      <c r="S318" s="98">
        <f t="shared" si="294"/>
        <v>0</v>
      </c>
      <c r="T318" s="99" t="str">
        <f t="shared" ref="T318:V318" si="298">+C318</f>
        <v>5.1.02.01.01.0026</v>
      </c>
      <c r="U318" s="81" t="str">
        <f t="shared" si="298"/>
        <v>Belanja Alat/Bahan untuk Kegiatan Kantor-Bahan Cetak</v>
      </c>
      <c r="V318" s="405">
        <f t="shared" si="298"/>
        <v>250000</v>
      </c>
      <c r="W318" s="485">
        <v>0</v>
      </c>
      <c r="X318" s="367"/>
      <c r="Y318" s="368"/>
      <c r="Z318" s="186">
        <v>250000</v>
      </c>
      <c r="AA318" s="367"/>
      <c r="AB318" s="368"/>
      <c r="AC318" s="367"/>
      <c r="AD318" s="367"/>
      <c r="AE318" s="368"/>
      <c r="AF318" s="367"/>
      <c r="AG318" s="367"/>
      <c r="AH318" s="367"/>
      <c r="AI318" s="125"/>
      <c r="AJ318" s="99" t="str">
        <f t="shared" si="285"/>
        <v>5.1.02.01.01.0026</v>
      </c>
      <c r="AK318" s="81" t="str">
        <f t="shared" ref="AK318:AL318" si="299">+U318</f>
        <v>Belanja Alat/Bahan untuk Kegiatan Kantor-Bahan Cetak</v>
      </c>
      <c r="AL318" s="147">
        <f t="shared" si="299"/>
        <v>250000</v>
      </c>
      <c r="AM318" s="541"/>
      <c r="AN318" s="102"/>
      <c r="AO318" s="105"/>
      <c r="AP318" s="102"/>
      <c r="AQ318" s="102"/>
      <c r="AR318" s="105"/>
      <c r="AS318" s="111">
        <v>0</v>
      </c>
      <c r="AT318" s="111">
        <v>0</v>
      </c>
      <c r="AU318" s="105">
        <v>0</v>
      </c>
      <c r="AV318" s="105">
        <v>0</v>
      </c>
      <c r="AW318" s="111"/>
      <c r="AX318" s="102"/>
      <c r="AY318" s="113">
        <f t="shared" si="297"/>
        <v>0</v>
      </c>
      <c r="AZ318" s="43"/>
      <c r="BA318" s="43"/>
      <c r="BB318" s="43"/>
    </row>
    <row r="319" spans="1:54" ht="25.5">
      <c r="A319" s="88"/>
      <c r="B319" s="389"/>
      <c r="C319" s="180" t="s">
        <v>99</v>
      </c>
      <c r="D319" s="181" t="s">
        <v>100</v>
      </c>
      <c r="E319" s="390">
        <v>6000000</v>
      </c>
      <c r="F319" s="93">
        <f t="shared" si="286"/>
        <v>0</v>
      </c>
      <c r="G319" s="94">
        <f t="shared" si="287"/>
        <v>0</v>
      </c>
      <c r="H319" s="95">
        <f>+'Kertas Kerja Bantu'!G394</f>
        <v>0</v>
      </c>
      <c r="I319" s="94">
        <f t="shared" si="288"/>
        <v>0</v>
      </c>
      <c r="J319" s="94">
        <f t="shared" si="289"/>
        <v>0</v>
      </c>
      <c r="K319" s="94">
        <f t="shared" si="290"/>
        <v>0</v>
      </c>
      <c r="L319" s="96">
        <f t="shared" si="291"/>
        <v>6000000</v>
      </c>
      <c r="M319" s="182"/>
      <c r="N319" s="88"/>
      <c r="O319" s="31"/>
      <c r="P319" s="98">
        <f t="shared" si="292"/>
        <v>0</v>
      </c>
      <c r="Q319" s="98">
        <f t="shared" si="293"/>
        <v>0</v>
      </c>
      <c r="R319" s="99"/>
      <c r="S319" s="98">
        <f t="shared" si="294"/>
        <v>0</v>
      </c>
      <c r="T319" s="99" t="str">
        <f t="shared" ref="T319:V319" si="300">+C319</f>
        <v>5.1.02.01.01.0052</v>
      </c>
      <c r="U319" s="81" t="str">
        <f t="shared" si="300"/>
        <v>Belanja Makanan dan Minuman Rapat</v>
      </c>
      <c r="V319" s="405">
        <f t="shared" si="300"/>
        <v>6000000</v>
      </c>
      <c r="W319" s="485">
        <v>0</v>
      </c>
      <c r="X319" s="367"/>
      <c r="Y319" s="368"/>
      <c r="Z319" s="186">
        <v>6000000</v>
      </c>
      <c r="AA319" s="367"/>
      <c r="AB319" s="368"/>
      <c r="AC319" s="367"/>
      <c r="AD319" s="367"/>
      <c r="AE319" s="368"/>
      <c r="AF319" s="367"/>
      <c r="AG319" s="367"/>
      <c r="AH319" s="367"/>
      <c r="AI319" s="125"/>
      <c r="AJ319" s="99" t="str">
        <f t="shared" si="285"/>
        <v>5.1.02.01.01.0052</v>
      </c>
      <c r="AK319" s="81" t="str">
        <f t="shared" ref="AK319:AL319" si="301">+U319</f>
        <v>Belanja Makanan dan Minuman Rapat</v>
      </c>
      <c r="AL319" s="147">
        <f t="shared" si="301"/>
        <v>6000000</v>
      </c>
      <c r="AM319" s="541"/>
      <c r="AN319" s="102"/>
      <c r="AO319" s="105"/>
      <c r="AP319" s="102"/>
      <c r="AQ319" s="102"/>
      <c r="AR319" s="105"/>
      <c r="AS319" s="111">
        <v>0</v>
      </c>
      <c r="AT319" s="111">
        <v>0</v>
      </c>
      <c r="AU319" s="105">
        <v>0</v>
      </c>
      <c r="AV319" s="105">
        <v>0</v>
      </c>
      <c r="AW319" s="111"/>
      <c r="AX319" s="102"/>
      <c r="AY319" s="113">
        <f t="shared" si="297"/>
        <v>0</v>
      </c>
      <c r="AZ319" s="43"/>
      <c r="BA319" s="43"/>
      <c r="BB319" s="43"/>
    </row>
    <row r="320" spans="1:54" ht="38.25">
      <c r="A320" s="114"/>
      <c r="B320" s="127"/>
      <c r="C320" s="132" t="s">
        <v>140</v>
      </c>
      <c r="D320" s="133" t="s">
        <v>167</v>
      </c>
      <c r="E320" s="376">
        <v>5600000</v>
      </c>
      <c r="F320" s="536">
        <f t="shared" si="286"/>
        <v>0</v>
      </c>
      <c r="G320" s="119">
        <f t="shared" si="287"/>
        <v>0</v>
      </c>
      <c r="H320" s="195">
        <f>+'Kertas Kerja Bantu'!G399</f>
        <v>0</v>
      </c>
      <c r="I320" s="119">
        <f t="shared" si="288"/>
        <v>0</v>
      </c>
      <c r="J320" s="119">
        <f t="shared" si="289"/>
        <v>0</v>
      </c>
      <c r="K320" s="94">
        <f t="shared" si="290"/>
        <v>0</v>
      </c>
      <c r="L320" s="137">
        <f t="shared" si="291"/>
        <v>5600000</v>
      </c>
      <c r="M320" s="537"/>
      <c r="N320" s="396"/>
      <c r="O320" s="31"/>
      <c r="P320" s="98">
        <f t="shared" si="292"/>
        <v>0</v>
      </c>
      <c r="Q320" s="98">
        <f t="shared" si="293"/>
        <v>0</v>
      </c>
      <c r="R320" s="99"/>
      <c r="S320" s="98">
        <f t="shared" si="294"/>
        <v>0</v>
      </c>
      <c r="T320" s="99" t="str">
        <f t="shared" ref="T320:V320" si="302">+C320</f>
        <v>5.1.02.02.01.0003</v>
      </c>
      <c r="U320" s="81" t="str">
        <f t="shared" si="302"/>
        <v>Honorarium Narasumber atau Pembahas, Moderator, Pembawa Acara dan Panitia</v>
      </c>
      <c r="V320" s="405">
        <f t="shared" si="302"/>
        <v>5600000</v>
      </c>
      <c r="W320" s="485">
        <v>0</v>
      </c>
      <c r="X320" s="367"/>
      <c r="Y320" s="368"/>
      <c r="Z320" s="186">
        <v>5600000</v>
      </c>
      <c r="AA320" s="367"/>
      <c r="AB320" s="368"/>
      <c r="AC320" s="367"/>
      <c r="AD320" s="367"/>
      <c r="AE320" s="368"/>
      <c r="AF320" s="367"/>
      <c r="AG320" s="367"/>
      <c r="AH320" s="367"/>
      <c r="AI320" s="125"/>
      <c r="AJ320" s="99" t="str">
        <f t="shared" si="285"/>
        <v>5.1.02.02.01.0003</v>
      </c>
      <c r="AK320" s="81" t="str">
        <f t="shared" ref="AK320:AL320" si="303">+U320</f>
        <v>Honorarium Narasumber atau Pembahas, Moderator, Pembawa Acara dan Panitia</v>
      </c>
      <c r="AL320" s="147">
        <f t="shared" si="303"/>
        <v>5600000</v>
      </c>
      <c r="AM320" s="541"/>
      <c r="AN320" s="102"/>
      <c r="AO320" s="105"/>
      <c r="AP320" s="102"/>
      <c r="AQ320" s="102"/>
      <c r="AR320" s="105"/>
      <c r="AS320" s="111">
        <v>0</v>
      </c>
      <c r="AT320" s="111">
        <v>0</v>
      </c>
      <c r="AU320" s="105">
        <v>0</v>
      </c>
      <c r="AV320" s="105">
        <v>0</v>
      </c>
      <c r="AW320" s="111"/>
      <c r="AX320" s="102"/>
      <c r="AY320" s="113">
        <f t="shared" si="297"/>
        <v>0</v>
      </c>
      <c r="AZ320" s="43"/>
      <c r="BA320" s="43"/>
      <c r="BB320" s="43"/>
    </row>
    <row r="321" spans="1:54" ht="13.5" customHeight="1">
      <c r="A321" s="88"/>
      <c r="B321" s="88"/>
      <c r="C321" s="448" t="s">
        <v>84</v>
      </c>
      <c r="D321" s="90"/>
      <c r="E321" s="401">
        <f t="shared" ref="E321:F321" si="304">SUM(E317:E320)</f>
        <v>11980000</v>
      </c>
      <c r="F321" s="402">
        <f t="shared" si="304"/>
        <v>0</v>
      </c>
      <c r="G321" s="402">
        <f t="shared" si="287"/>
        <v>0</v>
      </c>
      <c r="H321" s="539">
        <f t="shared" ref="H321:I321" si="305">+P321</f>
        <v>0</v>
      </c>
      <c r="I321" s="402">
        <f t="shared" si="305"/>
        <v>0</v>
      </c>
      <c r="J321" s="402">
        <f t="shared" si="289"/>
        <v>0</v>
      </c>
      <c r="K321" s="402">
        <f t="shared" ref="K321:L321" si="306">SUM(K317:K320)</f>
        <v>0</v>
      </c>
      <c r="L321" s="404">
        <f t="shared" si="306"/>
        <v>11980000</v>
      </c>
      <c r="M321" s="404"/>
      <c r="N321" s="88"/>
      <c r="O321" s="31"/>
      <c r="P321" s="98">
        <f>SUM(P317:P320)</f>
        <v>0</v>
      </c>
      <c r="Q321" s="98">
        <f t="shared" si="293"/>
        <v>0</v>
      </c>
      <c r="R321" s="99"/>
      <c r="S321" s="98">
        <f t="shared" si="294"/>
        <v>0</v>
      </c>
      <c r="T321" s="99" t="str">
        <f t="shared" ref="T321:V321" si="307">+C321</f>
        <v>JUMLAH</v>
      </c>
      <c r="U321" s="81">
        <f t="shared" si="307"/>
        <v>0</v>
      </c>
      <c r="V321" s="405">
        <f t="shared" si="307"/>
        <v>11980000</v>
      </c>
      <c r="W321" s="542">
        <f>SUM(W317:W320)</f>
        <v>0</v>
      </c>
      <c r="X321" s="367"/>
      <c r="Y321" s="368"/>
      <c r="Z321" s="367">
        <f>SUM(Z317:Z320)</f>
        <v>11980000</v>
      </c>
      <c r="AA321" s="367"/>
      <c r="AB321" s="368"/>
      <c r="AC321" s="367"/>
      <c r="AD321" s="367"/>
      <c r="AE321" s="368"/>
      <c r="AF321" s="367"/>
      <c r="AG321" s="367"/>
      <c r="AH321" s="367"/>
      <c r="AI321" s="125"/>
      <c r="AJ321" s="99" t="str">
        <f t="shared" si="285"/>
        <v>JUMLAH</v>
      </c>
      <c r="AK321" s="81">
        <f t="shared" ref="AK321:AL321" si="308">+U321</f>
        <v>0</v>
      </c>
      <c r="AL321" s="147">
        <f t="shared" si="308"/>
        <v>11980000</v>
      </c>
      <c r="AM321" s="541"/>
      <c r="AN321" s="102"/>
      <c r="AO321" s="105"/>
      <c r="AP321" s="102"/>
      <c r="AQ321" s="102"/>
      <c r="AR321" s="105"/>
      <c r="AS321" s="111">
        <v>0</v>
      </c>
      <c r="AT321" s="111">
        <v>0</v>
      </c>
      <c r="AU321" s="105">
        <v>0</v>
      </c>
      <c r="AV321" s="105">
        <v>0</v>
      </c>
      <c r="AW321" s="111"/>
      <c r="AX321" s="102"/>
      <c r="AY321" s="113">
        <f t="shared" si="297"/>
        <v>0</v>
      </c>
      <c r="AZ321" s="43"/>
      <c r="BA321" s="43"/>
      <c r="BB321" s="43"/>
    </row>
    <row r="322" spans="1:54" ht="13.5" customHeight="1">
      <c r="A322" s="55"/>
      <c r="B322" s="162"/>
      <c r="C322" s="162"/>
      <c r="D322" s="53"/>
      <c r="E322" s="52"/>
      <c r="F322" s="55"/>
      <c r="G322" s="159"/>
      <c r="H322" s="160"/>
      <c r="I322" s="159"/>
      <c r="J322" s="161"/>
      <c r="K322" s="161"/>
      <c r="L322" s="1675" t="s">
        <v>85</v>
      </c>
      <c r="M322" s="1655"/>
      <c r="N322" s="1655"/>
      <c r="O322" s="31"/>
      <c r="P322" s="31"/>
      <c r="Q322" s="31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</row>
    <row r="323" spans="1:54" ht="13.5" customHeight="1">
      <c r="A323" s="55"/>
      <c r="B323" s="1749" t="s">
        <v>87</v>
      </c>
      <c r="C323" s="1655"/>
      <c r="D323" s="53"/>
      <c r="E323" s="52"/>
      <c r="F323" s="55"/>
      <c r="G323" s="159"/>
      <c r="H323" s="160"/>
      <c r="I323" s="159"/>
      <c r="J323" s="161"/>
      <c r="K323" s="161"/>
      <c r="L323" s="1676" t="s">
        <v>88</v>
      </c>
      <c r="M323" s="1655"/>
      <c r="N323" s="1655"/>
      <c r="O323" s="31"/>
      <c r="P323" s="31"/>
      <c r="Q323" s="31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</row>
    <row r="324" spans="1:54" ht="13.5" customHeight="1">
      <c r="A324" s="157"/>
      <c r="B324" s="210"/>
      <c r="C324" s="540"/>
      <c r="D324" s="53"/>
      <c r="E324" s="164"/>
      <c r="F324" s="55"/>
      <c r="G324" s="159"/>
      <c r="H324" s="160"/>
      <c r="I324" s="159"/>
      <c r="J324" s="160"/>
      <c r="K324" s="160"/>
      <c r="L324" s="1676" t="s">
        <v>89</v>
      </c>
      <c r="M324" s="1655"/>
      <c r="N324" s="1655"/>
      <c r="O324" s="31"/>
      <c r="P324" s="31"/>
      <c r="Q324" s="31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</row>
    <row r="325" spans="1:54" ht="13.5" customHeight="1">
      <c r="A325" s="157"/>
      <c r="B325" s="212"/>
      <c r="C325" s="540"/>
      <c r="D325" s="53"/>
      <c r="E325" s="164"/>
      <c r="F325" s="55"/>
      <c r="G325" s="159"/>
      <c r="H325" s="160"/>
      <c r="I325" s="159"/>
      <c r="J325" s="157"/>
      <c r="K325" s="157"/>
      <c r="L325" s="149"/>
      <c r="M325" s="149"/>
      <c r="N325" s="52"/>
      <c r="O325" s="31"/>
      <c r="P325" s="31"/>
      <c r="Q325" s="31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</row>
    <row r="326" spans="1:54" ht="13.5" customHeight="1">
      <c r="B326" s="212"/>
      <c r="C326" s="540"/>
      <c r="D326" s="53"/>
      <c r="E326" s="1742"/>
      <c r="F326" s="1655"/>
      <c r="G326" s="159"/>
      <c r="H326" s="160"/>
      <c r="I326" s="159"/>
      <c r="J326" s="157"/>
      <c r="K326" s="157"/>
      <c r="L326" s="149"/>
      <c r="M326" s="149"/>
      <c r="N326" s="52"/>
      <c r="O326" s="31"/>
      <c r="P326" s="31"/>
      <c r="Q326" s="31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</row>
    <row r="327" spans="1:54" ht="13.5" customHeight="1">
      <c r="B327" s="1747" t="s">
        <v>90</v>
      </c>
      <c r="C327" s="1655"/>
      <c r="D327" s="167"/>
      <c r="E327" s="1743"/>
      <c r="F327" s="1655"/>
      <c r="G327" s="159"/>
      <c r="H327" s="167"/>
      <c r="I327" s="167"/>
      <c r="J327" s="165"/>
      <c r="K327" s="165"/>
      <c r="L327" s="1677" t="s">
        <v>91</v>
      </c>
      <c r="M327" s="1655"/>
      <c r="N327" s="1655"/>
      <c r="O327" s="31"/>
      <c r="P327" s="31"/>
      <c r="Q327" s="31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</row>
    <row r="328" spans="1:54" ht="13.5" customHeight="1">
      <c r="A328" s="149"/>
      <c r="B328" s="1748" t="s">
        <v>92</v>
      </c>
      <c r="C328" s="1655"/>
      <c r="D328" s="62"/>
      <c r="E328" s="54"/>
      <c r="F328" s="55"/>
      <c r="G328" s="159"/>
      <c r="H328" s="55"/>
      <c r="I328" s="159"/>
      <c r="J328" s="160"/>
      <c r="K328" s="160"/>
      <c r="L328" s="1682" t="s">
        <v>93</v>
      </c>
      <c r="M328" s="1655"/>
      <c r="N328" s="1655"/>
      <c r="O328" s="31"/>
      <c r="P328" s="31"/>
      <c r="Q328" s="31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</row>
    <row r="329" spans="1:54" ht="13.5" customHeight="1">
      <c r="A329" s="160"/>
      <c r="B329" s="160"/>
      <c r="C329" s="160"/>
      <c r="D329" s="62"/>
      <c r="E329" s="160"/>
      <c r="F329" s="160"/>
      <c r="G329" s="160"/>
      <c r="H329" s="160"/>
      <c r="I329" s="159"/>
      <c r="J329" s="160"/>
      <c r="K329" s="160"/>
      <c r="O329" s="31"/>
      <c r="P329" s="31"/>
      <c r="Q329" s="31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</row>
    <row r="330" spans="1:54" ht="13.5" customHeight="1">
      <c r="A330" s="160"/>
      <c r="B330" s="160"/>
      <c r="C330" s="160"/>
      <c r="D330" s="62"/>
      <c r="E330" s="160"/>
      <c r="F330" s="160"/>
      <c r="G330" s="160"/>
      <c r="H330" s="160"/>
      <c r="I330" s="159"/>
      <c r="J330" s="160"/>
      <c r="K330" s="160"/>
      <c r="O330" s="31"/>
      <c r="P330" s="31"/>
      <c r="Q330" s="31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</row>
    <row r="331" spans="1:54" ht="13.5" customHeight="1">
      <c r="A331" s="160"/>
      <c r="B331" s="160"/>
      <c r="C331" s="160"/>
      <c r="D331" s="62"/>
      <c r="E331" s="160"/>
      <c r="F331" s="160"/>
      <c r="G331" s="160"/>
      <c r="H331" s="160"/>
      <c r="I331" s="159"/>
      <c r="J331" s="160"/>
      <c r="K331" s="160"/>
      <c r="L331" s="160"/>
      <c r="M331" s="160"/>
      <c r="N331" s="160"/>
      <c r="O331" s="31"/>
      <c r="P331" s="31"/>
      <c r="Q331" s="31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</row>
    <row r="332" spans="1:54" ht="13.5" customHeight="1">
      <c r="A332" s="42">
        <v>13</v>
      </c>
      <c r="B332" s="160"/>
      <c r="C332" s="160"/>
      <c r="D332" s="62"/>
      <c r="E332" s="160"/>
      <c r="F332" s="160"/>
      <c r="G332" s="160"/>
      <c r="H332" s="160"/>
      <c r="I332" s="159"/>
      <c r="J332" s="160"/>
      <c r="K332" s="160"/>
      <c r="L332" s="160"/>
      <c r="M332" s="160"/>
      <c r="N332" s="160"/>
      <c r="O332" s="31"/>
      <c r="P332" s="31"/>
      <c r="Q332" s="31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</row>
    <row r="333" spans="1:54" ht="13.5" customHeight="1">
      <c r="A333" s="543"/>
      <c r="B333" s="1670" t="s">
        <v>45</v>
      </c>
      <c r="C333" s="1655"/>
      <c r="D333" s="1655"/>
      <c r="E333" s="1655"/>
      <c r="F333" s="1655"/>
      <c r="G333" s="1655"/>
      <c r="H333" s="1655"/>
      <c r="I333" s="1655"/>
      <c r="J333" s="1655"/>
      <c r="K333" s="1655"/>
      <c r="L333" s="1655"/>
      <c r="M333" s="1655"/>
      <c r="N333" s="1655"/>
      <c r="O333" s="31"/>
      <c r="P333" s="31"/>
      <c r="Q333" s="31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</row>
    <row r="334" spans="1:54" ht="13.5" customHeight="1">
      <c r="A334" s="543"/>
      <c r="B334" s="1670" t="s">
        <v>46</v>
      </c>
      <c r="C334" s="1655"/>
      <c r="D334" s="1655"/>
      <c r="E334" s="1655"/>
      <c r="F334" s="1655"/>
      <c r="G334" s="1655"/>
      <c r="H334" s="1655"/>
      <c r="I334" s="1655"/>
      <c r="J334" s="1655"/>
      <c r="K334" s="1655"/>
      <c r="L334" s="1655"/>
      <c r="M334" s="1655"/>
      <c r="N334" s="1655"/>
      <c r="O334" s="31"/>
      <c r="P334" s="31"/>
      <c r="Q334" s="31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</row>
    <row r="335" spans="1:54" ht="13.5" customHeight="1">
      <c r="A335" s="543"/>
      <c r="B335" s="1670" t="s">
        <v>47</v>
      </c>
      <c r="C335" s="1655"/>
      <c r="D335" s="1655"/>
      <c r="E335" s="1655"/>
      <c r="F335" s="1655"/>
      <c r="G335" s="1655"/>
      <c r="H335" s="1655"/>
      <c r="I335" s="1655"/>
      <c r="J335" s="1655"/>
      <c r="K335" s="1655"/>
      <c r="L335" s="1655"/>
      <c r="M335" s="1655"/>
      <c r="N335" s="1655"/>
      <c r="O335" s="31"/>
      <c r="P335" s="31"/>
      <c r="Q335" s="31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</row>
    <row r="336" spans="1:54" ht="13.5" customHeight="1">
      <c r="A336" s="543"/>
      <c r="B336" s="543"/>
      <c r="C336" s="543"/>
      <c r="D336" s="543"/>
      <c r="E336" s="543"/>
      <c r="F336" s="543"/>
      <c r="G336" s="543"/>
      <c r="H336" s="543"/>
      <c r="I336" s="543"/>
      <c r="J336" s="543"/>
      <c r="K336" s="543"/>
      <c r="L336" s="543"/>
      <c r="M336" s="543"/>
      <c r="N336" s="543"/>
      <c r="O336" s="31"/>
      <c r="P336" s="31"/>
      <c r="Q336" s="319"/>
      <c r="R336" s="319"/>
      <c r="S336" s="232"/>
      <c r="T336" s="319"/>
      <c r="U336" s="232"/>
      <c r="V336" s="232"/>
      <c r="W336" s="232"/>
      <c r="X336" s="1678" t="s">
        <v>137</v>
      </c>
      <c r="Y336" s="1655"/>
      <c r="Z336" s="1655"/>
      <c r="AA336" s="1655"/>
      <c r="AB336" s="1655"/>
      <c r="AC336" s="1655"/>
      <c r="AD336" s="1655"/>
      <c r="AE336" s="1655"/>
      <c r="AF336" s="1655"/>
      <c r="AG336" s="1655"/>
      <c r="AH336" s="1655"/>
      <c r="AI336" s="1655"/>
      <c r="AJ336" s="455"/>
      <c r="AK336" s="207"/>
      <c r="AL336" s="207"/>
      <c r="AM336" s="544"/>
      <c r="AN336" s="318"/>
      <c r="AO336" s="318"/>
      <c r="AP336" s="318"/>
      <c r="AQ336" s="318">
        <f>SUM(AQ333)</f>
        <v>0</v>
      </c>
      <c r="AR336" s="318"/>
      <c r="AS336" s="318"/>
      <c r="AT336" s="318"/>
      <c r="AU336" s="318"/>
      <c r="AV336" s="318"/>
      <c r="AW336" s="318"/>
      <c r="AX336" s="318"/>
      <c r="AY336" s="318"/>
      <c r="AZ336" s="202"/>
      <c r="BA336" s="202"/>
      <c r="BB336" s="202"/>
    </row>
    <row r="337" spans="1:51" ht="13.5" customHeight="1">
      <c r="A337" s="225"/>
      <c r="B337" s="225"/>
      <c r="C337" s="207"/>
      <c r="D337" s="207"/>
      <c r="E337" s="226"/>
      <c r="F337" s="227"/>
      <c r="G337" s="228"/>
      <c r="H337" s="229"/>
      <c r="I337" s="228"/>
      <c r="J337" s="228"/>
      <c r="K337" s="228"/>
      <c r="L337" s="230"/>
      <c r="M337" s="231"/>
      <c r="N337" s="231"/>
      <c r="O337" s="31"/>
      <c r="P337" s="1679" t="s">
        <v>52</v>
      </c>
      <c r="Q337" s="1680" t="s">
        <v>53</v>
      </c>
      <c r="R337" s="1744"/>
      <c r="S337" s="1679" t="s">
        <v>54</v>
      </c>
      <c r="T337" s="456"/>
      <c r="U337" s="456"/>
      <c r="V337" s="456"/>
      <c r="W337" s="457">
        <v>1</v>
      </c>
      <c r="X337" s="457">
        <v>2</v>
      </c>
      <c r="Y337" s="457">
        <v>3</v>
      </c>
      <c r="Z337" s="545">
        <v>4</v>
      </c>
      <c r="AA337" s="457">
        <v>5</v>
      </c>
      <c r="AB337" s="457">
        <v>6</v>
      </c>
      <c r="AC337" s="545">
        <v>7</v>
      </c>
      <c r="AD337" s="457">
        <v>8</v>
      </c>
      <c r="AE337" s="457">
        <v>9</v>
      </c>
      <c r="AF337" s="457">
        <v>10</v>
      </c>
      <c r="AG337" s="457">
        <v>11</v>
      </c>
      <c r="AH337" s="458">
        <v>12</v>
      </c>
      <c r="AI337" s="232"/>
      <c r="AJ337" s="546"/>
      <c r="AK337" s="546"/>
      <c r="AL337" s="547"/>
      <c r="AM337" s="548">
        <v>1</v>
      </c>
      <c r="AN337" s="548">
        <v>2</v>
      </c>
      <c r="AO337" s="548">
        <v>3</v>
      </c>
      <c r="AP337" s="548">
        <v>4</v>
      </c>
      <c r="AQ337" s="548">
        <v>5</v>
      </c>
      <c r="AR337" s="548">
        <v>6</v>
      </c>
      <c r="AS337" s="548">
        <v>7</v>
      </c>
      <c r="AT337" s="548">
        <v>8</v>
      </c>
      <c r="AU337" s="548">
        <v>9</v>
      </c>
      <c r="AV337" s="548">
        <v>10</v>
      </c>
      <c r="AW337" s="548">
        <v>11</v>
      </c>
      <c r="AX337" s="549">
        <v>12</v>
      </c>
      <c r="AY337" s="202"/>
    </row>
    <row r="338" spans="1:51" ht="13.5" customHeight="1">
      <c r="A338" s="1709" t="s">
        <v>56</v>
      </c>
      <c r="B338" s="1710" t="s">
        <v>57</v>
      </c>
      <c r="C338" s="1710" t="s">
        <v>58</v>
      </c>
      <c r="D338" s="1710" t="s">
        <v>59</v>
      </c>
      <c r="E338" s="1705" t="s">
        <v>60</v>
      </c>
      <c r="F338" s="1706" t="s">
        <v>61</v>
      </c>
      <c r="G338" s="1711" t="s">
        <v>62</v>
      </c>
      <c r="H338" s="1691"/>
      <c r="I338" s="1691"/>
      <c r="J338" s="1692"/>
      <c r="K338" s="1706" t="s">
        <v>63</v>
      </c>
      <c r="L338" s="1705" t="s">
        <v>64</v>
      </c>
      <c r="M338" s="1710" t="s">
        <v>65</v>
      </c>
      <c r="N338" s="1710" t="s">
        <v>66</v>
      </c>
      <c r="O338" s="31"/>
      <c r="P338" s="1663"/>
      <c r="Q338" s="1663"/>
      <c r="R338" s="1663"/>
      <c r="S338" s="1663"/>
      <c r="T338" s="550">
        <v>2</v>
      </c>
      <c r="U338" s="550"/>
      <c r="V338" s="551"/>
      <c r="W338" s="552"/>
      <c r="X338" s="551"/>
      <c r="Y338" s="552"/>
      <c r="Z338" s="552"/>
      <c r="AA338" s="552"/>
      <c r="AB338" s="552"/>
      <c r="AC338" s="552"/>
      <c r="AD338" s="552"/>
      <c r="AE338" s="552"/>
      <c r="AF338" s="552"/>
      <c r="AG338" s="552"/>
      <c r="AH338" s="552"/>
      <c r="AI338" s="552"/>
      <c r="AJ338" s="313" t="e">
        <f>+#REF!</f>
        <v>#REF!</v>
      </c>
      <c r="AK338" s="313"/>
      <c r="AL338" s="553"/>
      <c r="AM338" s="1746" t="s">
        <v>67</v>
      </c>
      <c r="AN338" s="1671"/>
      <c r="AO338" s="1671"/>
      <c r="AP338" s="1671"/>
      <c r="AQ338" s="1671"/>
      <c r="AR338" s="1671"/>
      <c r="AS338" s="1671"/>
      <c r="AT338" s="1671"/>
      <c r="AU338" s="1671"/>
      <c r="AV338" s="1671"/>
      <c r="AW338" s="1671"/>
      <c r="AX338" s="1671"/>
      <c r="AY338" s="202"/>
    </row>
    <row r="339" spans="1:51" ht="13.5" customHeight="1">
      <c r="A339" s="1663"/>
      <c r="B339" s="1663"/>
      <c r="C339" s="1663"/>
      <c r="D339" s="1663"/>
      <c r="E339" s="1663"/>
      <c r="F339" s="1663"/>
      <c r="G339" s="1711" t="s">
        <v>68</v>
      </c>
      <c r="H339" s="1692"/>
      <c r="I339" s="1711" t="s">
        <v>69</v>
      </c>
      <c r="J339" s="1692"/>
      <c r="K339" s="1663"/>
      <c r="L339" s="1663"/>
      <c r="M339" s="1663"/>
      <c r="N339" s="1663"/>
      <c r="O339" s="31"/>
      <c r="P339" s="1663"/>
      <c r="Q339" s="1663"/>
      <c r="R339" s="1663"/>
      <c r="S339" s="1663"/>
      <c r="T339" s="234"/>
      <c r="U339" s="234"/>
      <c r="V339" s="234"/>
      <c r="W339" s="235" t="s">
        <v>16</v>
      </c>
      <c r="X339" s="235" t="s">
        <v>70</v>
      </c>
      <c r="Y339" s="236" t="s">
        <v>18</v>
      </c>
      <c r="Z339" s="236" t="s">
        <v>19</v>
      </c>
      <c r="AA339" s="236" t="s">
        <v>20</v>
      </c>
      <c r="AB339" s="236" t="s">
        <v>21</v>
      </c>
      <c r="AC339" s="236" t="s">
        <v>22</v>
      </c>
      <c r="AD339" s="235" t="s">
        <v>23</v>
      </c>
      <c r="AE339" s="235" t="s">
        <v>24</v>
      </c>
      <c r="AF339" s="235" t="s">
        <v>25</v>
      </c>
      <c r="AG339" s="235" t="s">
        <v>26</v>
      </c>
      <c r="AH339" s="235" t="s">
        <v>27</v>
      </c>
      <c r="AI339" s="466"/>
      <c r="AJ339" s="554"/>
      <c r="AK339" s="555">
        <f>+U340</f>
        <v>0</v>
      </c>
      <c r="AL339" s="556"/>
      <c r="AM339" s="557" t="s">
        <v>16</v>
      </c>
      <c r="AN339" s="557" t="s">
        <v>70</v>
      </c>
      <c r="AO339" s="558" t="s">
        <v>18</v>
      </c>
      <c r="AP339" s="558" t="s">
        <v>19</v>
      </c>
      <c r="AQ339" s="558" t="s">
        <v>20</v>
      </c>
      <c r="AR339" s="558" t="s">
        <v>21</v>
      </c>
      <c r="AS339" s="558" t="s">
        <v>22</v>
      </c>
      <c r="AT339" s="557" t="s">
        <v>23</v>
      </c>
      <c r="AU339" s="557" t="s">
        <v>24</v>
      </c>
      <c r="AV339" s="557" t="s">
        <v>25</v>
      </c>
      <c r="AW339" s="557" t="s">
        <v>26</v>
      </c>
      <c r="AX339" s="557" t="s">
        <v>27</v>
      </c>
      <c r="AY339" s="202"/>
    </row>
    <row r="340" spans="1:51" ht="13.5" customHeight="1">
      <c r="A340" s="1664"/>
      <c r="B340" s="1664"/>
      <c r="C340" s="1664"/>
      <c r="D340" s="1664"/>
      <c r="E340" s="1664"/>
      <c r="F340" s="1664"/>
      <c r="G340" s="559" t="s">
        <v>53</v>
      </c>
      <c r="H340" s="559" t="s">
        <v>71</v>
      </c>
      <c r="I340" s="559" t="s">
        <v>53</v>
      </c>
      <c r="J340" s="559" t="s">
        <v>71</v>
      </c>
      <c r="K340" s="1664"/>
      <c r="L340" s="1664"/>
      <c r="M340" s="1664"/>
      <c r="N340" s="1664"/>
      <c r="O340" s="31"/>
      <c r="P340" s="1664"/>
      <c r="Q340" s="1664"/>
      <c r="R340" s="1664"/>
      <c r="S340" s="1664"/>
      <c r="T340" s="241" t="s">
        <v>168</v>
      </c>
      <c r="U340" s="242">
        <f>+B343</f>
        <v>0</v>
      </c>
      <c r="V340" s="243">
        <f>+E365</f>
        <v>9575728896</v>
      </c>
      <c r="W340" s="560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561"/>
      <c r="AJ340" s="562" t="s">
        <v>168</v>
      </c>
      <c r="AK340" s="477" t="str">
        <f>+T343</f>
        <v>5.1.01.01.02.0001</v>
      </c>
      <c r="AL340" s="524">
        <f>+W365</f>
        <v>281219333</v>
      </c>
      <c r="AM340" s="563"/>
      <c r="AN340" s="282"/>
      <c r="AO340" s="282"/>
      <c r="AP340" s="282"/>
      <c r="AQ340" s="282"/>
      <c r="AR340" s="282"/>
      <c r="AS340" s="282"/>
      <c r="AT340" s="282"/>
      <c r="AU340" s="282"/>
      <c r="AV340" s="282"/>
      <c r="AW340" s="282"/>
      <c r="AX340" s="282"/>
      <c r="AY340" s="202"/>
    </row>
    <row r="341" spans="1:51" ht="39" customHeight="1">
      <c r="A341" s="482"/>
      <c r="B341" s="562" t="s">
        <v>169</v>
      </c>
      <c r="C341" s="477" t="s">
        <v>170</v>
      </c>
      <c r="D341" s="564" t="s">
        <v>171</v>
      </c>
      <c r="E341" s="565">
        <v>2716253400</v>
      </c>
      <c r="F341" s="566">
        <f>+AY341</f>
        <v>168105900</v>
      </c>
      <c r="G341" s="567">
        <f t="shared" ref="G341:H341" si="309">+I341</f>
        <v>7.1428571428571423</v>
      </c>
      <c r="H341" s="568">
        <f t="shared" si="309"/>
        <v>6.188888709720529</v>
      </c>
      <c r="I341" s="567">
        <f>+Q341</f>
        <v>7.1428571428571423</v>
      </c>
      <c r="J341" s="567">
        <f>+F341/E341*100</f>
        <v>6.188888709720529</v>
      </c>
      <c r="K341" s="567">
        <f t="shared" ref="K341:K364" si="310">S341</f>
        <v>194018100</v>
      </c>
      <c r="L341" s="569">
        <f t="shared" ref="L341:L364" si="311">+E341-F341</f>
        <v>2548147500</v>
      </c>
      <c r="M341" s="477"/>
      <c r="N341" s="477"/>
      <c r="O341" s="31"/>
      <c r="P341" s="570">
        <f>+E341/$E$365*H341</f>
        <v>1.7555415553819789</v>
      </c>
      <c r="Q341" s="570">
        <f>+S341/E341*100</f>
        <v>7.1428571428571423</v>
      </c>
      <c r="R341" s="571"/>
      <c r="S341" s="343">
        <f t="shared" ref="S341:S364" si="312">+W341</f>
        <v>194018100</v>
      </c>
      <c r="T341" s="242" t="str">
        <f t="shared" ref="T341:V341" si="313">+C341</f>
        <v>5.1.01.01.01.0001</v>
      </c>
      <c r="U341" s="242" t="str">
        <f t="shared" si="313"/>
        <v>Gaji Pokok PNS</v>
      </c>
      <c r="V341" s="572">
        <f t="shared" si="313"/>
        <v>2716253400</v>
      </c>
      <c r="W341" s="101">
        <v>194018100</v>
      </c>
      <c r="X341" s="101">
        <v>194018100</v>
      </c>
      <c r="Y341" s="101">
        <v>388036300</v>
      </c>
      <c r="Z341" s="101">
        <v>194018100</v>
      </c>
      <c r="AA341" s="101">
        <v>194018100</v>
      </c>
      <c r="AB341" s="573">
        <v>388036200</v>
      </c>
      <c r="AC341" s="573">
        <v>194018100</v>
      </c>
      <c r="AD341" s="573">
        <v>194018000</v>
      </c>
      <c r="AE341" s="573">
        <v>194018100</v>
      </c>
      <c r="AF341" s="573">
        <v>194018100</v>
      </c>
      <c r="AG341" s="573">
        <v>194018100</v>
      </c>
      <c r="AH341" s="270">
        <v>194018100</v>
      </c>
      <c r="AI341" s="108"/>
      <c r="AJ341" s="477" t="str">
        <f t="shared" ref="AJ341:AL341" si="314">+T341</f>
        <v>5.1.01.01.01.0001</v>
      </c>
      <c r="AK341" s="477" t="str">
        <f t="shared" si="314"/>
        <v>Gaji Pokok PNS</v>
      </c>
      <c r="AL341" s="574">
        <f t="shared" si="314"/>
        <v>2716253400</v>
      </c>
      <c r="AM341" s="575">
        <v>168105900</v>
      </c>
      <c r="AN341" s="575"/>
      <c r="AO341" s="575"/>
      <c r="AP341" s="575"/>
      <c r="AQ341" s="575"/>
      <c r="AR341" s="575"/>
      <c r="AS341" s="575"/>
      <c r="AT341" s="575"/>
      <c r="AU341" s="575"/>
      <c r="AV341" s="576"/>
      <c r="AW341" s="576"/>
      <c r="AX341" s="577"/>
      <c r="AY341" s="202">
        <f>SUM(AM341:AX341)</f>
        <v>168105900</v>
      </c>
    </row>
    <row r="342" spans="1:51" ht="18" customHeight="1">
      <c r="A342" s="578"/>
      <c r="B342" s="1745" t="s">
        <v>172</v>
      </c>
      <c r="C342" s="506" t="s">
        <v>173</v>
      </c>
      <c r="D342" s="180" t="s">
        <v>174</v>
      </c>
      <c r="E342" s="565">
        <v>91949200</v>
      </c>
      <c r="F342" s="566"/>
      <c r="G342" s="567"/>
      <c r="H342" s="568"/>
      <c r="I342" s="567"/>
      <c r="J342" s="567"/>
      <c r="K342" s="567">
        <f t="shared" si="310"/>
        <v>6567800</v>
      </c>
      <c r="L342" s="569">
        <f t="shared" si="311"/>
        <v>91949200</v>
      </c>
      <c r="M342" s="482"/>
      <c r="N342" s="477"/>
      <c r="O342" s="31"/>
      <c r="P342" s="580"/>
      <c r="Q342" s="580"/>
      <c r="R342" s="581"/>
      <c r="S342" s="343">
        <f t="shared" si="312"/>
        <v>6567800</v>
      </c>
      <c r="T342" s="242" t="str">
        <f t="shared" ref="T342:V342" si="315">+C342</f>
        <v>5.1.01.01.01.0002</v>
      </c>
      <c r="U342" s="242" t="str">
        <f t="shared" si="315"/>
        <v>Belanja Gaji Pokok PPPK</v>
      </c>
      <c r="V342" s="572">
        <f t="shared" si="315"/>
        <v>91949200</v>
      </c>
      <c r="W342" s="101">
        <v>6567800</v>
      </c>
      <c r="X342" s="101">
        <v>6567800</v>
      </c>
      <c r="Y342" s="101">
        <v>6567800</v>
      </c>
      <c r="Z342" s="101">
        <v>6567800</v>
      </c>
      <c r="AA342" s="101">
        <v>6567800</v>
      </c>
      <c r="AB342" s="573">
        <v>13135600</v>
      </c>
      <c r="AC342" s="573">
        <v>6567800</v>
      </c>
      <c r="AD342" s="573">
        <v>6567800</v>
      </c>
      <c r="AE342" s="573">
        <v>6567800</v>
      </c>
      <c r="AF342" s="573">
        <v>6567800</v>
      </c>
      <c r="AG342" s="573">
        <v>6567800</v>
      </c>
      <c r="AH342" s="270">
        <v>6567800</v>
      </c>
      <c r="AI342" s="108"/>
      <c r="AJ342" s="477" t="str">
        <f t="shared" ref="AJ342:AL342" si="316">+T342</f>
        <v>5.1.01.01.01.0002</v>
      </c>
      <c r="AK342" s="477" t="str">
        <f t="shared" si="316"/>
        <v>Belanja Gaji Pokok PPPK</v>
      </c>
      <c r="AL342" s="574">
        <f t="shared" si="316"/>
        <v>91949200</v>
      </c>
      <c r="AM342" s="575">
        <v>0</v>
      </c>
      <c r="AN342" s="575"/>
      <c r="AO342" s="575"/>
      <c r="AP342" s="575"/>
      <c r="AQ342" s="575"/>
      <c r="AR342" s="575"/>
      <c r="AS342" s="575"/>
      <c r="AT342" s="575"/>
      <c r="AU342" s="575"/>
      <c r="AV342" s="576"/>
      <c r="AW342" s="576"/>
      <c r="AX342" s="577"/>
      <c r="AY342" s="202">
        <f>SUM(AM342:AX342)</f>
        <v>0</v>
      </c>
    </row>
    <row r="343" spans="1:51" ht="18" customHeight="1">
      <c r="A343" s="578"/>
      <c r="B343" s="1663"/>
      <c r="C343" s="477" t="s">
        <v>175</v>
      </c>
      <c r="D343" s="180" t="s">
        <v>176</v>
      </c>
      <c r="E343" s="565">
        <v>241266200</v>
      </c>
      <c r="F343" s="566">
        <f>+AY343</f>
        <v>15565628</v>
      </c>
      <c r="G343" s="567">
        <f t="shared" ref="G343:H343" si="317">+I343</f>
        <v>7.1428571428571423</v>
      </c>
      <c r="H343" s="568">
        <f t="shared" si="317"/>
        <v>6.4516405530488736</v>
      </c>
      <c r="I343" s="567">
        <f>+Q343</f>
        <v>7.1428571428571423</v>
      </c>
      <c r="J343" s="567">
        <f>+F343/E343*100</f>
        <v>6.4516405530488736</v>
      </c>
      <c r="K343" s="567">
        <f t="shared" si="310"/>
        <v>17233300</v>
      </c>
      <c r="L343" s="569">
        <f t="shared" si="311"/>
        <v>225700572</v>
      </c>
      <c r="M343" s="482"/>
      <c r="N343" s="477"/>
      <c r="O343" s="31"/>
      <c r="P343" s="580">
        <f>+E343/$E$365*H343</f>
        <v>0.1625529311559992</v>
      </c>
      <c r="Q343" s="580">
        <f>+S343/E343*100</f>
        <v>7.1428571428571423</v>
      </c>
      <c r="R343" s="581"/>
      <c r="S343" s="343">
        <f t="shared" si="312"/>
        <v>17233300</v>
      </c>
      <c r="T343" s="242" t="str">
        <f t="shared" ref="T343:V343" si="318">+C343</f>
        <v>5.1.01.01.02.0001</v>
      </c>
      <c r="U343" s="242" t="str">
        <f t="shared" si="318"/>
        <v>Tunjangan Keluarga PNS</v>
      </c>
      <c r="V343" s="572">
        <f t="shared" si="318"/>
        <v>241266200</v>
      </c>
      <c r="W343" s="101">
        <v>17233300</v>
      </c>
      <c r="X343" s="101">
        <v>17233300</v>
      </c>
      <c r="Y343" s="101">
        <v>17233300</v>
      </c>
      <c r="Z343" s="101">
        <v>34466600</v>
      </c>
      <c r="AA343" s="101">
        <v>17233300</v>
      </c>
      <c r="AB343" s="573">
        <v>17233300</v>
      </c>
      <c r="AC343" s="573">
        <v>34466600</v>
      </c>
      <c r="AD343" s="573">
        <v>17233300</v>
      </c>
      <c r="AE343" s="573">
        <v>17233300</v>
      </c>
      <c r="AF343" s="573">
        <v>17233300</v>
      </c>
      <c r="AG343" s="573">
        <v>17233300</v>
      </c>
      <c r="AH343" s="270">
        <v>17233300</v>
      </c>
      <c r="AI343" s="108"/>
      <c r="AJ343" s="477" t="str">
        <f t="shared" ref="AJ343:AL343" si="319">+T343</f>
        <v>5.1.01.01.02.0001</v>
      </c>
      <c r="AK343" s="477" t="str">
        <f t="shared" si="319"/>
        <v>Tunjangan Keluarga PNS</v>
      </c>
      <c r="AL343" s="574">
        <f t="shared" si="319"/>
        <v>241266200</v>
      </c>
      <c r="AM343" s="575">
        <v>15565628</v>
      </c>
      <c r="AN343" s="575"/>
      <c r="AO343" s="575"/>
      <c r="AP343" s="575"/>
      <c r="AQ343" s="575"/>
      <c r="AR343" s="575"/>
      <c r="AS343" s="575"/>
      <c r="AT343" s="575"/>
      <c r="AU343" s="575"/>
      <c r="AV343" s="576"/>
      <c r="AW343" s="576"/>
      <c r="AX343" s="577"/>
      <c r="AY343" s="202">
        <f>SUM(AM343:AX343)</f>
        <v>15565628</v>
      </c>
    </row>
    <row r="344" spans="1:51" ht="18.75" customHeight="1">
      <c r="A344" s="578"/>
      <c r="B344" s="1663"/>
      <c r="C344" s="506" t="s">
        <v>177</v>
      </c>
      <c r="D344" s="180" t="s">
        <v>178</v>
      </c>
      <c r="E344" s="565">
        <v>12873000</v>
      </c>
      <c r="F344" s="566"/>
      <c r="G344" s="567"/>
      <c r="H344" s="568"/>
      <c r="I344" s="567"/>
      <c r="J344" s="567"/>
      <c r="K344" s="567">
        <f t="shared" si="310"/>
        <v>919500</v>
      </c>
      <c r="L344" s="569">
        <f t="shared" si="311"/>
        <v>12873000</v>
      </c>
      <c r="M344" s="482"/>
      <c r="N344" s="477"/>
      <c r="O344" s="31"/>
      <c r="P344" s="580"/>
      <c r="Q344" s="580"/>
      <c r="R344" s="581"/>
      <c r="S344" s="343">
        <f t="shared" si="312"/>
        <v>919500</v>
      </c>
      <c r="T344" s="242" t="str">
        <f t="shared" ref="T344:V344" si="320">+C344</f>
        <v>5.1.01.01.02.0002</v>
      </c>
      <c r="U344" s="242" t="str">
        <f t="shared" si="320"/>
        <v>Tunjangan Keluarga PPPK</v>
      </c>
      <c r="V344" s="572">
        <f t="shared" si="320"/>
        <v>12873000</v>
      </c>
      <c r="W344" s="101">
        <v>919500</v>
      </c>
      <c r="X344" s="101">
        <v>919500</v>
      </c>
      <c r="Y344" s="101">
        <v>1839000</v>
      </c>
      <c r="Z344" s="101">
        <v>919500</v>
      </c>
      <c r="AA344" s="101">
        <v>919500</v>
      </c>
      <c r="AB344" s="573">
        <v>1839000</v>
      </c>
      <c r="AC344" s="573">
        <v>919500</v>
      </c>
      <c r="AD344" s="573">
        <v>919500</v>
      </c>
      <c r="AE344" s="573">
        <v>919500</v>
      </c>
      <c r="AF344" s="573">
        <v>919500</v>
      </c>
      <c r="AG344" s="573">
        <v>919500</v>
      </c>
      <c r="AH344" s="270">
        <v>919500</v>
      </c>
      <c r="AI344" s="108"/>
      <c r="AJ344" s="477" t="str">
        <f t="shared" ref="AJ344:AL344" si="321">+T344</f>
        <v>5.1.01.01.02.0002</v>
      </c>
      <c r="AK344" s="477" t="str">
        <f t="shared" si="321"/>
        <v>Tunjangan Keluarga PPPK</v>
      </c>
      <c r="AL344" s="574">
        <f t="shared" si="321"/>
        <v>12873000</v>
      </c>
      <c r="AM344" s="575">
        <v>0</v>
      </c>
      <c r="AN344" s="575"/>
      <c r="AO344" s="575"/>
      <c r="AP344" s="575"/>
      <c r="AQ344" s="575"/>
      <c r="AR344" s="575"/>
      <c r="AS344" s="575"/>
      <c r="AT344" s="575"/>
      <c r="AU344" s="575"/>
      <c r="AV344" s="576"/>
      <c r="AW344" s="576"/>
      <c r="AX344" s="577"/>
      <c r="AY344" s="582">
        <f t="shared" ref="AY344:AY345" si="322">SUM(AM344:AX344)</f>
        <v>0</v>
      </c>
    </row>
    <row r="345" spans="1:51" ht="18.75" customHeight="1">
      <c r="A345" s="578"/>
      <c r="B345" s="1663"/>
      <c r="C345" s="477" t="s">
        <v>179</v>
      </c>
      <c r="D345" s="90" t="s">
        <v>180</v>
      </c>
      <c r="E345" s="565">
        <v>160326600</v>
      </c>
      <c r="F345" s="566">
        <f t="shared" ref="F345:F346" si="323">+AY345</f>
        <v>10345000</v>
      </c>
      <c r="G345" s="567">
        <f t="shared" ref="G345:H345" si="324">+I345</f>
        <v>7.1428571428571423</v>
      </c>
      <c r="H345" s="568">
        <f t="shared" si="324"/>
        <v>6.4524539284186151</v>
      </c>
      <c r="I345" s="567">
        <f t="shared" ref="I345:I346" si="325">+Q345</f>
        <v>7.1428571428571423</v>
      </c>
      <c r="J345" s="567">
        <f t="shared" ref="J345:J346" si="326">+F345/E345*100</f>
        <v>6.4524539284186151</v>
      </c>
      <c r="K345" s="567">
        <f t="shared" si="310"/>
        <v>11451900</v>
      </c>
      <c r="L345" s="569">
        <f t="shared" si="311"/>
        <v>149981600</v>
      </c>
      <c r="M345" s="482"/>
      <c r="N345" s="477"/>
      <c r="O345" s="31"/>
      <c r="P345" s="580">
        <f t="shared" ref="P345:P346" si="327">+E345/$E$365*H345</f>
        <v>0.10803355141269029</v>
      </c>
      <c r="Q345" s="580">
        <f t="shared" ref="Q345:Q346" si="328">+S345/E345*100</f>
        <v>7.1428571428571423</v>
      </c>
      <c r="R345" s="581"/>
      <c r="S345" s="343">
        <f t="shared" si="312"/>
        <v>11451900</v>
      </c>
      <c r="T345" s="242" t="str">
        <f t="shared" ref="T345:V345" si="329">+C345</f>
        <v>5.1.01.01.03.0001</v>
      </c>
      <c r="U345" s="242" t="str">
        <f t="shared" si="329"/>
        <v>Tunjangan Jabatan</v>
      </c>
      <c r="V345" s="572">
        <f t="shared" si="329"/>
        <v>160326600</v>
      </c>
      <c r="W345" s="101">
        <v>11451900</v>
      </c>
      <c r="X345" s="101">
        <v>11451900</v>
      </c>
      <c r="Y345" s="101">
        <v>22903800</v>
      </c>
      <c r="Z345" s="101">
        <v>11451900</v>
      </c>
      <c r="AA345" s="101">
        <v>11451900</v>
      </c>
      <c r="AB345" s="573">
        <v>22903800</v>
      </c>
      <c r="AC345" s="573">
        <v>11451900</v>
      </c>
      <c r="AD345" s="573">
        <v>11451900</v>
      </c>
      <c r="AE345" s="573">
        <v>11451900</v>
      </c>
      <c r="AF345" s="573">
        <v>11451900</v>
      </c>
      <c r="AG345" s="573">
        <v>11451900</v>
      </c>
      <c r="AH345" s="270">
        <v>11451900</v>
      </c>
      <c r="AI345" s="108"/>
      <c r="AJ345" s="477" t="str">
        <f t="shared" ref="AJ345:AL345" si="330">+T345</f>
        <v>5.1.01.01.03.0001</v>
      </c>
      <c r="AK345" s="477" t="str">
        <f t="shared" si="330"/>
        <v>Tunjangan Jabatan</v>
      </c>
      <c r="AL345" s="574">
        <f t="shared" si="330"/>
        <v>160326600</v>
      </c>
      <c r="AM345" s="575">
        <v>10345000</v>
      </c>
      <c r="AN345" s="575"/>
      <c r="AO345" s="575"/>
      <c r="AP345" s="575"/>
      <c r="AQ345" s="575"/>
      <c r="AR345" s="575"/>
      <c r="AS345" s="575"/>
      <c r="AT345" s="575"/>
      <c r="AU345" s="575"/>
      <c r="AV345" s="576"/>
      <c r="AW345" s="576"/>
      <c r="AX345" s="577"/>
      <c r="AY345" s="582">
        <f t="shared" si="322"/>
        <v>10345000</v>
      </c>
    </row>
    <row r="346" spans="1:51" ht="19.5" customHeight="1">
      <c r="A346" s="578"/>
      <c r="B346" s="579"/>
      <c r="C346" s="477" t="s">
        <v>181</v>
      </c>
      <c r="D346" s="90" t="s">
        <v>182</v>
      </c>
      <c r="E346" s="565">
        <v>280669200</v>
      </c>
      <c r="F346" s="566">
        <f t="shared" si="323"/>
        <v>17150000</v>
      </c>
      <c r="G346" s="567">
        <f t="shared" ref="G346:H346" si="331">+I346</f>
        <v>7.1428571428571423</v>
      </c>
      <c r="H346" s="568">
        <f t="shared" si="331"/>
        <v>6.1103961531938662</v>
      </c>
      <c r="I346" s="567">
        <f t="shared" si="325"/>
        <v>7.1428571428571423</v>
      </c>
      <c r="J346" s="567">
        <f t="shared" si="326"/>
        <v>6.1103961531938662</v>
      </c>
      <c r="K346" s="567">
        <f t="shared" si="310"/>
        <v>20047800</v>
      </c>
      <c r="L346" s="569">
        <f t="shared" si="311"/>
        <v>263519200</v>
      </c>
      <c r="M346" s="482"/>
      <c r="N346" s="477"/>
      <c r="O346" s="31"/>
      <c r="P346" s="580">
        <f t="shared" si="327"/>
        <v>0.17909863767304382</v>
      </c>
      <c r="Q346" s="580">
        <f t="shared" si="328"/>
        <v>7.1428571428571423</v>
      </c>
      <c r="R346" s="581"/>
      <c r="S346" s="343">
        <f t="shared" si="312"/>
        <v>20047800</v>
      </c>
      <c r="T346" s="242" t="str">
        <f t="shared" ref="T346:V346" si="332">+C346</f>
        <v>5.1.01.01.04.0001</v>
      </c>
      <c r="U346" s="242" t="str">
        <f t="shared" si="332"/>
        <v>Tunjangan Fungsional</v>
      </c>
      <c r="V346" s="572">
        <f t="shared" si="332"/>
        <v>280669200</v>
      </c>
      <c r="W346" s="101">
        <v>20047800</v>
      </c>
      <c r="X346" s="101">
        <v>20047800</v>
      </c>
      <c r="Y346" s="101">
        <v>40095600</v>
      </c>
      <c r="Z346" s="101">
        <v>20047800</v>
      </c>
      <c r="AA346" s="101">
        <v>20047800</v>
      </c>
      <c r="AB346" s="573">
        <v>40095600</v>
      </c>
      <c r="AC346" s="573">
        <v>20047800</v>
      </c>
      <c r="AD346" s="573">
        <v>20047800</v>
      </c>
      <c r="AE346" s="573">
        <v>20047800</v>
      </c>
      <c r="AF346" s="573">
        <v>20047800</v>
      </c>
      <c r="AG346" s="573">
        <v>20047800</v>
      </c>
      <c r="AH346" s="270">
        <v>20047800</v>
      </c>
      <c r="AI346" s="108"/>
      <c r="AJ346" s="477" t="str">
        <f t="shared" ref="AJ346:AL346" si="333">+T346</f>
        <v>5.1.01.01.04.0001</v>
      </c>
      <c r="AK346" s="477" t="str">
        <f t="shared" si="333"/>
        <v>Tunjangan Fungsional</v>
      </c>
      <c r="AL346" s="574">
        <f t="shared" si="333"/>
        <v>280669200</v>
      </c>
      <c r="AM346" s="575">
        <v>17150000</v>
      </c>
      <c r="AN346" s="575"/>
      <c r="AO346" s="575"/>
      <c r="AP346" s="575"/>
      <c r="AQ346" s="575"/>
      <c r="AR346" s="575"/>
      <c r="AS346" s="575"/>
      <c r="AT346" s="575"/>
      <c r="AU346" s="575"/>
      <c r="AV346" s="576"/>
      <c r="AW346" s="576"/>
      <c r="AX346" s="577"/>
      <c r="AY346" s="202">
        <f>SUM(AM346:AX346)</f>
        <v>17150000</v>
      </c>
    </row>
    <row r="347" spans="1:51" ht="18" customHeight="1">
      <c r="A347" s="578"/>
      <c r="B347" s="583"/>
      <c r="C347" s="506" t="s">
        <v>183</v>
      </c>
      <c r="D347" s="180" t="s">
        <v>184</v>
      </c>
      <c r="E347" s="565">
        <v>16427600</v>
      </c>
      <c r="F347" s="566"/>
      <c r="G347" s="567"/>
      <c r="H347" s="568"/>
      <c r="I347" s="567"/>
      <c r="J347" s="567"/>
      <c r="K347" s="567">
        <f t="shared" si="310"/>
        <v>1173400</v>
      </c>
      <c r="L347" s="569">
        <f t="shared" si="311"/>
        <v>16427600</v>
      </c>
      <c r="M347" s="482"/>
      <c r="N347" s="477"/>
      <c r="O347" s="31"/>
      <c r="P347" s="580"/>
      <c r="Q347" s="580"/>
      <c r="R347" s="581"/>
      <c r="S347" s="343">
        <f t="shared" si="312"/>
        <v>1173400</v>
      </c>
      <c r="T347" s="242" t="str">
        <f t="shared" ref="T347:V347" si="334">+C347</f>
        <v>5.1.01.01.04.0002</v>
      </c>
      <c r="U347" s="242" t="str">
        <f t="shared" si="334"/>
        <v>Tunjangan Fungsional PPPK</v>
      </c>
      <c r="V347" s="572">
        <f t="shared" si="334"/>
        <v>16427600</v>
      </c>
      <c r="W347" s="101">
        <v>1173400</v>
      </c>
      <c r="X347" s="101">
        <v>1173400</v>
      </c>
      <c r="Y347" s="101">
        <v>2346800</v>
      </c>
      <c r="Z347" s="101">
        <v>1173400</v>
      </c>
      <c r="AA347" s="101">
        <v>1173400</v>
      </c>
      <c r="AB347" s="573">
        <v>2346800</v>
      </c>
      <c r="AC347" s="573">
        <v>1173400</v>
      </c>
      <c r="AD347" s="573">
        <v>1173400</v>
      </c>
      <c r="AE347" s="573">
        <v>1173400</v>
      </c>
      <c r="AF347" s="573">
        <v>1173400</v>
      </c>
      <c r="AG347" s="573">
        <v>1173400</v>
      </c>
      <c r="AH347" s="270">
        <v>1173400</v>
      </c>
      <c r="AI347" s="108"/>
      <c r="AJ347" s="477" t="str">
        <f t="shared" ref="AJ347:AL347" si="335">+T347</f>
        <v>5.1.01.01.04.0002</v>
      </c>
      <c r="AK347" s="477" t="str">
        <f t="shared" si="335"/>
        <v>Tunjangan Fungsional PPPK</v>
      </c>
      <c r="AL347" s="574">
        <f t="shared" si="335"/>
        <v>16427600</v>
      </c>
      <c r="AM347" s="575">
        <v>0</v>
      </c>
      <c r="AN347" s="575"/>
      <c r="AO347" s="575"/>
      <c r="AP347" s="575"/>
      <c r="AQ347" s="575"/>
      <c r="AR347" s="575"/>
      <c r="AS347" s="575"/>
      <c r="AT347" s="575"/>
      <c r="AU347" s="575"/>
      <c r="AV347" s="576"/>
      <c r="AW347" s="576"/>
      <c r="AX347" s="577"/>
      <c r="AY347" s="202">
        <f>SUM(AM347:AX347)</f>
        <v>0</v>
      </c>
    </row>
    <row r="348" spans="1:51" ht="18" customHeight="1">
      <c r="A348" s="578"/>
      <c r="B348" s="583"/>
      <c r="C348" s="477" t="s">
        <v>185</v>
      </c>
      <c r="D348" s="90" t="s">
        <v>186</v>
      </c>
      <c r="E348" s="565">
        <v>36730400</v>
      </c>
      <c r="F348" s="566">
        <f t="shared" ref="F348:F349" si="336">+AY348</f>
        <v>2185000</v>
      </c>
      <c r="G348" s="567">
        <f t="shared" ref="G348:H348" si="337">+I348</f>
        <v>7.1428571428571423</v>
      </c>
      <c r="H348" s="568">
        <f t="shared" si="337"/>
        <v>5.9487508984383508</v>
      </c>
      <c r="I348" s="567">
        <f t="shared" ref="I348:I349" si="338">+Q348</f>
        <v>7.1428571428571423</v>
      </c>
      <c r="J348" s="567">
        <f t="shared" ref="J348:J349" si="339">+F348/E348*100</f>
        <v>5.9487508984383508</v>
      </c>
      <c r="K348" s="567">
        <f t="shared" si="310"/>
        <v>2623600</v>
      </c>
      <c r="L348" s="569">
        <f t="shared" si="311"/>
        <v>34545400</v>
      </c>
      <c r="M348" s="482"/>
      <c r="N348" s="477"/>
      <c r="O348" s="31"/>
      <c r="P348" s="580">
        <f t="shared" ref="P348:P349" si="340">+E348/$E$365*H348</f>
        <v>2.2818106315778471E-2</v>
      </c>
      <c r="Q348" s="580">
        <f t="shared" ref="Q348:Q349" si="341">+S348/E348*100</f>
        <v>7.1428571428571423</v>
      </c>
      <c r="R348" s="581"/>
      <c r="S348" s="343">
        <f t="shared" si="312"/>
        <v>2623600</v>
      </c>
      <c r="T348" s="242" t="str">
        <f t="shared" ref="T348:V348" si="342">+C348</f>
        <v>5.1.01.01.05.0001</v>
      </c>
      <c r="U348" s="242" t="str">
        <f t="shared" si="342"/>
        <v>Tunjangan Umum</v>
      </c>
      <c r="V348" s="572">
        <f t="shared" si="342"/>
        <v>36730400</v>
      </c>
      <c r="W348" s="101">
        <v>2623600</v>
      </c>
      <c r="X348" s="101">
        <v>2623600</v>
      </c>
      <c r="Y348" s="101">
        <v>5247200</v>
      </c>
      <c r="Z348" s="101">
        <v>2623600</v>
      </c>
      <c r="AA348" s="101">
        <v>2623600</v>
      </c>
      <c r="AB348" s="573">
        <v>5247200</v>
      </c>
      <c r="AC348" s="573">
        <v>2623600</v>
      </c>
      <c r="AD348" s="573">
        <v>2623600</v>
      </c>
      <c r="AE348" s="573">
        <v>2623600</v>
      </c>
      <c r="AF348" s="573">
        <v>2623600</v>
      </c>
      <c r="AG348" s="573">
        <v>2623600</v>
      </c>
      <c r="AH348" s="270">
        <v>2623600</v>
      </c>
      <c r="AI348" s="108"/>
      <c r="AJ348" s="477" t="str">
        <f t="shared" ref="AJ348:AL348" si="343">+T348</f>
        <v>5.1.01.01.05.0001</v>
      </c>
      <c r="AK348" s="477" t="str">
        <f t="shared" si="343"/>
        <v>Tunjangan Umum</v>
      </c>
      <c r="AL348" s="574">
        <f t="shared" si="343"/>
        <v>36730400</v>
      </c>
      <c r="AM348" s="575">
        <v>2185000</v>
      </c>
      <c r="AN348" s="575"/>
      <c r="AO348" s="575"/>
      <c r="AP348" s="575"/>
      <c r="AQ348" s="575"/>
      <c r="AR348" s="575"/>
      <c r="AS348" s="575"/>
      <c r="AT348" s="575"/>
      <c r="AU348" s="575"/>
      <c r="AV348" s="576"/>
      <c r="AW348" s="576"/>
      <c r="AX348" s="577"/>
      <c r="AY348" s="202">
        <f t="shared" ref="AY348:AY349" si="344">SUM(AM348:AX348)</f>
        <v>2185000</v>
      </c>
    </row>
    <row r="349" spans="1:51" ht="21.75" customHeight="1">
      <c r="A349" s="578"/>
      <c r="B349" s="583"/>
      <c r="C349" s="477" t="s">
        <v>187</v>
      </c>
      <c r="D349" s="90" t="s">
        <v>188</v>
      </c>
      <c r="E349" s="565">
        <v>125704600</v>
      </c>
      <c r="F349" s="566">
        <f t="shared" si="336"/>
        <v>7893780</v>
      </c>
      <c r="G349" s="567">
        <f t="shared" ref="G349:H349" si="345">+I349</f>
        <v>7.1428571428571423</v>
      </c>
      <c r="H349" s="568">
        <f t="shared" si="345"/>
        <v>6.2796269985346598</v>
      </c>
      <c r="I349" s="567">
        <f t="shared" si="338"/>
        <v>7.1428571428571423</v>
      </c>
      <c r="J349" s="567">
        <f t="shared" si="339"/>
        <v>6.2796269985346598</v>
      </c>
      <c r="K349" s="567">
        <f t="shared" si="310"/>
        <v>8978900</v>
      </c>
      <c r="L349" s="569">
        <f t="shared" si="311"/>
        <v>117810820</v>
      </c>
      <c r="M349" s="482"/>
      <c r="N349" s="477"/>
      <c r="O349" s="31"/>
      <c r="P349" s="580">
        <f t="shared" si="340"/>
        <v>8.2435291200625066E-2</v>
      </c>
      <c r="Q349" s="580">
        <f t="shared" si="341"/>
        <v>7.1428571428571423</v>
      </c>
      <c r="R349" s="581"/>
      <c r="S349" s="343">
        <f t="shared" si="312"/>
        <v>8978900</v>
      </c>
      <c r="T349" s="242" t="str">
        <f t="shared" ref="T349:V349" si="346">+C349</f>
        <v>5.1.01.01.06.0001</v>
      </c>
      <c r="U349" s="242" t="str">
        <f t="shared" si="346"/>
        <v>Tunjangan Beras</v>
      </c>
      <c r="V349" s="572">
        <f t="shared" si="346"/>
        <v>125704600</v>
      </c>
      <c r="W349" s="101">
        <v>8978900</v>
      </c>
      <c r="X349" s="101">
        <v>8978900</v>
      </c>
      <c r="Y349" s="101">
        <v>17957800</v>
      </c>
      <c r="Z349" s="101">
        <v>8978900</v>
      </c>
      <c r="AA349" s="101">
        <v>8978900</v>
      </c>
      <c r="AB349" s="573">
        <v>17957800</v>
      </c>
      <c r="AC349" s="573">
        <v>8978900</v>
      </c>
      <c r="AD349" s="573">
        <v>8978900</v>
      </c>
      <c r="AE349" s="573">
        <v>8978900</v>
      </c>
      <c r="AF349" s="573">
        <v>8978900</v>
      </c>
      <c r="AG349" s="573">
        <v>8978900</v>
      </c>
      <c r="AH349" s="270">
        <v>8978900</v>
      </c>
      <c r="AI349" s="108"/>
      <c r="AJ349" s="477" t="str">
        <f t="shared" ref="AJ349:AL349" si="347">+T349</f>
        <v>5.1.01.01.06.0001</v>
      </c>
      <c r="AK349" s="477" t="str">
        <f t="shared" si="347"/>
        <v>Tunjangan Beras</v>
      </c>
      <c r="AL349" s="574">
        <f t="shared" si="347"/>
        <v>125704600</v>
      </c>
      <c r="AM349" s="575">
        <v>7893780</v>
      </c>
      <c r="AN349" s="575"/>
      <c r="AO349" s="575"/>
      <c r="AP349" s="575"/>
      <c r="AQ349" s="575"/>
      <c r="AR349" s="575"/>
      <c r="AS349" s="575"/>
      <c r="AT349" s="575"/>
      <c r="AU349" s="575"/>
      <c r="AV349" s="576"/>
      <c r="AW349" s="576"/>
      <c r="AX349" s="577"/>
      <c r="AY349" s="202">
        <f t="shared" si="344"/>
        <v>7893780</v>
      </c>
    </row>
    <row r="350" spans="1:51" ht="39" customHeight="1">
      <c r="A350" s="578"/>
      <c r="B350" s="583"/>
      <c r="C350" s="506" t="s">
        <v>189</v>
      </c>
      <c r="D350" s="180" t="s">
        <v>190</v>
      </c>
      <c r="E350" s="565">
        <v>8979600</v>
      </c>
      <c r="F350" s="566"/>
      <c r="G350" s="567"/>
      <c r="H350" s="568"/>
      <c r="I350" s="567"/>
      <c r="J350" s="567"/>
      <c r="K350" s="567">
        <f t="shared" si="310"/>
        <v>641400</v>
      </c>
      <c r="L350" s="569">
        <f t="shared" si="311"/>
        <v>8979600</v>
      </c>
      <c r="M350" s="482"/>
      <c r="N350" s="477"/>
      <c r="O350" s="31"/>
      <c r="P350" s="580"/>
      <c r="Q350" s="580"/>
      <c r="R350" s="581"/>
      <c r="S350" s="343">
        <f t="shared" si="312"/>
        <v>641400</v>
      </c>
      <c r="T350" s="242" t="str">
        <f t="shared" ref="T350:V350" si="348">+C350</f>
        <v>5.1.01.01.06.0002</v>
      </c>
      <c r="U350" s="242" t="str">
        <f t="shared" si="348"/>
        <v>Tunjangan Beras PPPK</v>
      </c>
      <c r="V350" s="572">
        <f t="shared" si="348"/>
        <v>8979600</v>
      </c>
      <c r="W350" s="101">
        <v>641400</v>
      </c>
      <c r="X350" s="101">
        <v>641400</v>
      </c>
      <c r="Y350" s="101">
        <v>1282800</v>
      </c>
      <c r="Z350" s="573">
        <v>641400</v>
      </c>
      <c r="AA350" s="101">
        <v>641400</v>
      </c>
      <c r="AB350" s="573">
        <v>1282800</v>
      </c>
      <c r="AC350" s="573">
        <v>641400</v>
      </c>
      <c r="AD350" s="573">
        <v>641400</v>
      </c>
      <c r="AE350" s="573">
        <v>641400</v>
      </c>
      <c r="AF350" s="573">
        <v>641400</v>
      </c>
      <c r="AG350" s="573">
        <v>641400</v>
      </c>
      <c r="AH350" s="270">
        <v>641400</v>
      </c>
      <c r="AI350" s="108"/>
      <c r="AJ350" s="477" t="str">
        <f t="shared" ref="AJ350:AL350" si="349">+T350</f>
        <v>5.1.01.01.06.0002</v>
      </c>
      <c r="AK350" s="477" t="str">
        <f t="shared" si="349"/>
        <v>Tunjangan Beras PPPK</v>
      </c>
      <c r="AL350" s="574">
        <f t="shared" si="349"/>
        <v>8979600</v>
      </c>
      <c r="AM350" s="575">
        <v>0</v>
      </c>
      <c r="AN350" s="575"/>
      <c r="AO350" s="575"/>
      <c r="AP350" s="575"/>
      <c r="AQ350" s="575"/>
      <c r="AR350" s="575"/>
      <c r="AS350" s="575"/>
      <c r="AT350" s="575"/>
      <c r="AU350" s="575"/>
      <c r="AV350" s="576"/>
      <c r="AW350" s="576"/>
      <c r="AX350" s="577"/>
      <c r="AY350" s="202">
        <f>SUM(AM350:AX350)</f>
        <v>0</v>
      </c>
    </row>
    <row r="351" spans="1:51" ht="39" customHeight="1">
      <c r="A351" s="578"/>
      <c r="B351" s="583"/>
      <c r="C351" s="477" t="s">
        <v>191</v>
      </c>
      <c r="D351" s="90" t="s">
        <v>192</v>
      </c>
      <c r="E351" s="565">
        <v>86312800</v>
      </c>
      <c r="F351" s="566">
        <f t="shared" ref="F351:F352" si="350">+AY351</f>
        <v>1203429</v>
      </c>
      <c r="G351" s="567">
        <f t="shared" ref="G351:H351" si="351">+I351</f>
        <v>3.253457192907657</v>
      </c>
      <c r="H351" s="568">
        <f t="shared" si="351"/>
        <v>1.3942648135618356</v>
      </c>
      <c r="I351" s="567">
        <f t="shared" ref="I351:I352" si="352">+Q351</f>
        <v>3.253457192907657</v>
      </c>
      <c r="J351" s="567">
        <f t="shared" ref="J351:J352" si="353">+F351/E351*100</f>
        <v>1.3942648135618356</v>
      </c>
      <c r="K351" s="567">
        <f t="shared" si="310"/>
        <v>2808150</v>
      </c>
      <c r="L351" s="569">
        <f t="shared" si="311"/>
        <v>85109371</v>
      </c>
      <c r="M351" s="482"/>
      <c r="N351" s="477"/>
      <c r="O351" s="31"/>
      <c r="P351" s="580">
        <f t="shared" ref="P351:P352" si="354">+E351/$E$365*H351</f>
        <v>1.2567492386952388E-2</v>
      </c>
      <c r="Q351" s="580">
        <f t="shared" ref="Q351:Q352" si="355">+S351/E351*100</f>
        <v>3.253457192907657</v>
      </c>
      <c r="R351" s="581"/>
      <c r="S351" s="343">
        <f t="shared" si="312"/>
        <v>2808150</v>
      </c>
      <c r="T351" s="242" t="str">
        <f t="shared" ref="T351:V351" si="356">+C351</f>
        <v>5.1.01.01.07.0001</v>
      </c>
      <c r="U351" s="242" t="str">
        <f t="shared" si="356"/>
        <v>Tunjangan PPh/Tunjangan Khusus</v>
      </c>
      <c r="V351" s="572">
        <f t="shared" si="356"/>
        <v>86312800</v>
      </c>
      <c r="W351" s="101">
        <v>2808150</v>
      </c>
      <c r="X351" s="101">
        <v>2808150</v>
      </c>
      <c r="Y351" s="101">
        <v>29115650</v>
      </c>
      <c r="Z351" s="573">
        <v>2808150</v>
      </c>
      <c r="AA351" s="101">
        <v>2808150</v>
      </c>
      <c r="AB351" s="573">
        <v>29115650</v>
      </c>
      <c r="AC351" s="573">
        <v>2808150</v>
      </c>
      <c r="AD351" s="573">
        <v>2808150</v>
      </c>
      <c r="AE351" s="573">
        <v>2808150</v>
      </c>
      <c r="AF351" s="573">
        <v>2808150</v>
      </c>
      <c r="AG351" s="573">
        <v>2808150</v>
      </c>
      <c r="AH351" s="270">
        <v>2808150</v>
      </c>
      <c r="AI351" s="108"/>
      <c r="AJ351" s="477" t="str">
        <f t="shared" ref="AJ351:AL351" si="357">+T351</f>
        <v>5.1.01.01.07.0001</v>
      </c>
      <c r="AK351" s="477" t="str">
        <f t="shared" si="357"/>
        <v>Tunjangan PPh/Tunjangan Khusus</v>
      </c>
      <c r="AL351" s="574">
        <f t="shared" si="357"/>
        <v>86312800</v>
      </c>
      <c r="AM351" s="575">
        <v>1203429</v>
      </c>
      <c r="AN351" s="575"/>
      <c r="AO351" s="575"/>
      <c r="AP351" s="575"/>
      <c r="AQ351" s="575"/>
      <c r="AR351" s="575"/>
      <c r="AS351" s="575"/>
      <c r="AT351" s="575"/>
      <c r="AU351" s="575"/>
      <c r="AV351" s="576"/>
      <c r="AW351" s="576"/>
      <c r="AX351" s="577"/>
      <c r="AY351" s="202">
        <f t="shared" ref="AY351:AY352" si="358">SUM(AM351:AX351)</f>
        <v>1203429</v>
      </c>
    </row>
    <row r="352" spans="1:51" ht="22.5" customHeight="1">
      <c r="A352" s="578"/>
      <c r="B352" s="583"/>
      <c r="C352" s="477" t="s">
        <v>193</v>
      </c>
      <c r="D352" s="90" t="s">
        <v>194</v>
      </c>
      <c r="E352" s="565">
        <v>39200</v>
      </c>
      <c r="F352" s="566">
        <f t="shared" si="350"/>
        <v>1730</v>
      </c>
      <c r="G352" s="567">
        <f t="shared" ref="G352:H352" si="359">+I352</f>
        <v>7.1428571428571423</v>
      </c>
      <c r="H352" s="568">
        <f t="shared" si="359"/>
        <v>4.4132653061224492</v>
      </c>
      <c r="I352" s="567">
        <f t="shared" si="352"/>
        <v>7.1428571428571423</v>
      </c>
      <c r="J352" s="567">
        <f t="shared" si="353"/>
        <v>4.4132653061224492</v>
      </c>
      <c r="K352" s="567">
        <f t="shared" si="310"/>
        <v>2800</v>
      </c>
      <c r="L352" s="569">
        <f t="shared" si="311"/>
        <v>37470</v>
      </c>
      <c r="M352" s="482"/>
      <c r="N352" s="477"/>
      <c r="O352" s="31"/>
      <c r="P352" s="580">
        <f t="shared" si="354"/>
        <v>1.8066509806085472E-5</v>
      </c>
      <c r="Q352" s="580">
        <f t="shared" si="355"/>
        <v>7.1428571428571423</v>
      </c>
      <c r="R352" s="581"/>
      <c r="S352" s="343">
        <f t="shared" si="312"/>
        <v>2800</v>
      </c>
      <c r="T352" s="242" t="str">
        <f t="shared" ref="T352:V352" si="360">+C352</f>
        <v>5.1.01.01.08.0001</v>
      </c>
      <c r="U352" s="242" t="str">
        <f t="shared" si="360"/>
        <v>Pembulatan Gaji</v>
      </c>
      <c r="V352" s="572">
        <f t="shared" si="360"/>
        <v>39200</v>
      </c>
      <c r="W352" s="101">
        <v>2800</v>
      </c>
      <c r="X352" s="101">
        <v>2800</v>
      </c>
      <c r="Y352" s="101">
        <v>5600</v>
      </c>
      <c r="Z352" s="101">
        <v>2800</v>
      </c>
      <c r="AA352" s="101">
        <v>2800</v>
      </c>
      <c r="AB352" s="573">
        <v>5600</v>
      </c>
      <c r="AC352" s="573">
        <v>2800</v>
      </c>
      <c r="AD352" s="573">
        <v>2800</v>
      </c>
      <c r="AE352" s="573">
        <v>2800</v>
      </c>
      <c r="AF352" s="573">
        <v>2800</v>
      </c>
      <c r="AG352" s="573">
        <v>2800</v>
      </c>
      <c r="AH352" s="270">
        <v>2800</v>
      </c>
      <c r="AI352" s="108"/>
      <c r="AJ352" s="477" t="str">
        <f t="shared" ref="AJ352:AL352" si="361">+T352</f>
        <v>5.1.01.01.08.0001</v>
      </c>
      <c r="AK352" s="477" t="str">
        <f t="shared" si="361"/>
        <v>Pembulatan Gaji</v>
      </c>
      <c r="AL352" s="574">
        <f t="shared" si="361"/>
        <v>39200</v>
      </c>
      <c r="AM352" s="575">
        <v>1730</v>
      </c>
      <c r="AN352" s="575"/>
      <c r="AO352" s="575"/>
      <c r="AP352" s="575"/>
      <c r="AQ352" s="575"/>
      <c r="AR352" s="575"/>
      <c r="AS352" s="575"/>
      <c r="AT352" s="575"/>
      <c r="AU352" s="575"/>
      <c r="AV352" s="576"/>
      <c r="AW352" s="576"/>
      <c r="AX352" s="577"/>
      <c r="AY352" s="202">
        <f t="shared" si="358"/>
        <v>1730</v>
      </c>
    </row>
    <row r="353" spans="1:54" ht="64.5" customHeight="1">
      <c r="A353" s="578"/>
      <c r="B353" s="583"/>
      <c r="C353" s="506" t="s">
        <v>195</v>
      </c>
      <c r="D353" s="180" t="s">
        <v>196</v>
      </c>
      <c r="E353" s="565">
        <v>2800</v>
      </c>
      <c r="F353" s="566"/>
      <c r="G353" s="567"/>
      <c r="H353" s="568"/>
      <c r="I353" s="567"/>
      <c r="J353" s="567"/>
      <c r="K353" s="567">
        <f t="shared" si="310"/>
        <v>200</v>
      </c>
      <c r="L353" s="569">
        <f t="shared" si="311"/>
        <v>2800</v>
      </c>
      <c r="M353" s="482"/>
      <c r="N353" s="477"/>
      <c r="O353" s="31"/>
      <c r="P353" s="580"/>
      <c r="Q353" s="580"/>
      <c r="R353" s="581"/>
      <c r="S353" s="343">
        <f t="shared" si="312"/>
        <v>200</v>
      </c>
      <c r="T353" s="242" t="str">
        <f t="shared" ref="T353:V353" si="362">+C353</f>
        <v>5.1.01.01.08.0002</v>
      </c>
      <c r="U353" s="242" t="str">
        <f t="shared" si="362"/>
        <v>Pembulatan Gaji PPPK</v>
      </c>
      <c r="V353" s="572">
        <f t="shared" si="362"/>
        <v>2800</v>
      </c>
      <c r="W353" s="101">
        <v>200</v>
      </c>
      <c r="X353" s="101">
        <v>200</v>
      </c>
      <c r="Y353" s="101">
        <v>400</v>
      </c>
      <c r="Z353" s="101">
        <v>200</v>
      </c>
      <c r="AA353" s="101">
        <v>200</v>
      </c>
      <c r="AB353" s="573">
        <v>400</v>
      </c>
      <c r="AC353" s="573">
        <v>200</v>
      </c>
      <c r="AD353" s="573">
        <v>200</v>
      </c>
      <c r="AE353" s="573">
        <v>200</v>
      </c>
      <c r="AF353" s="573">
        <v>200</v>
      </c>
      <c r="AG353" s="573">
        <v>200</v>
      </c>
      <c r="AH353" s="270">
        <v>200</v>
      </c>
      <c r="AI353" s="108"/>
      <c r="AJ353" s="477" t="str">
        <f t="shared" ref="AJ353:AL353" si="363">+T353</f>
        <v>5.1.01.01.08.0002</v>
      </c>
      <c r="AK353" s="477" t="str">
        <f t="shared" si="363"/>
        <v>Pembulatan Gaji PPPK</v>
      </c>
      <c r="AL353" s="574">
        <f t="shared" si="363"/>
        <v>2800</v>
      </c>
      <c r="AM353" s="575">
        <v>0</v>
      </c>
      <c r="AN353" s="575"/>
      <c r="AO353" s="575"/>
      <c r="AP353" s="575"/>
      <c r="AQ353" s="575"/>
      <c r="AR353" s="575"/>
      <c r="AS353" s="575"/>
      <c r="AT353" s="575"/>
      <c r="AU353" s="575"/>
      <c r="AV353" s="576"/>
      <c r="AW353" s="576"/>
      <c r="AX353" s="577"/>
      <c r="AY353" s="202">
        <f>SUM(AM353:AX353)</f>
        <v>0</v>
      </c>
    </row>
    <row r="354" spans="1:54" ht="64.5" customHeight="1">
      <c r="A354" s="578"/>
      <c r="B354" s="583"/>
      <c r="C354" s="477" t="s">
        <v>197</v>
      </c>
      <c r="D354" s="90" t="s">
        <v>198</v>
      </c>
      <c r="E354" s="565">
        <v>117780000</v>
      </c>
      <c r="F354" s="566">
        <f>+AY354</f>
        <v>8534060</v>
      </c>
      <c r="G354" s="567">
        <f t="shared" ref="G354:H354" si="364">+I354</f>
        <v>8.3333333333333321</v>
      </c>
      <c r="H354" s="568">
        <f t="shared" si="364"/>
        <v>7.2457632874851425</v>
      </c>
      <c r="I354" s="567">
        <f>+Q354</f>
        <v>8.3333333333333321</v>
      </c>
      <c r="J354" s="567">
        <f>+F354/E354*100</f>
        <v>7.2457632874851425</v>
      </c>
      <c r="K354" s="567">
        <f t="shared" si="310"/>
        <v>9815000</v>
      </c>
      <c r="L354" s="569">
        <f t="shared" si="311"/>
        <v>109245940</v>
      </c>
      <c r="M354" s="482"/>
      <c r="N354" s="477"/>
      <c r="O354" s="31"/>
      <c r="P354" s="580">
        <f>+E354/$E$365*H354</f>
        <v>8.9121779581342084E-2</v>
      </c>
      <c r="Q354" s="580">
        <f>+S354/E354*100</f>
        <v>8.3333333333333321</v>
      </c>
      <c r="R354" s="581"/>
      <c r="S354" s="343">
        <f t="shared" si="312"/>
        <v>9815000</v>
      </c>
      <c r="T354" s="242" t="str">
        <f t="shared" ref="T354:V354" si="365">+C354</f>
        <v>5.1.01.01.09.0001</v>
      </c>
      <c r="U354" s="242" t="str">
        <f t="shared" si="365"/>
        <v>Iuran Badan Penyelenggara Jaminan Sosial (BPJS) Kesehatan</v>
      </c>
      <c r="V354" s="572">
        <f t="shared" si="365"/>
        <v>117780000</v>
      </c>
      <c r="W354" s="101">
        <v>9815000</v>
      </c>
      <c r="X354" s="101">
        <v>9815000</v>
      </c>
      <c r="Y354" s="101">
        <v>9815000</v>
      </c>
      <c r="Z354" s="101">
        <v>9815000</v>
      </c>
      <c r="AA354" s="101">
        <v>9815000</v>
      </c>
      <c r="AB354" s="573">
        <v>9815000</v>
      </c>
      <c r="AC354" s="573">
        <v>9815000</v>
      </c>
      <c r="AD354" s="573">
        <v>9815000</v>
      </c>
      <c r="AE354" s="573">
        <v>9815000</v>
      </c>
      <c r="AF354" s="573">
        <v>9815000</v>
      </c>
      <c r="AG354" s="573">
        <v>9815000</v>
      </c>
      <c r="AH354" s="270">
        <v>9815000</v>
      </c>
      <c r="AI354" s="108"/>
      <c r="AJ354" s="477" t="str">
        <f t="shared" ref="AJ354:AL354" si="366">+T354</f>
        <v>5.1.01.01.09.0001</v>
      </c>
      <c r="AK354" s="477" t="str">
        <f t="shared" si="366"/>
        <v>Iuran Badan Penyelenggara Jaminan Sosial (BPJS) Kesehatan</v>
      </c>
      <c r="AL354" s="574">
        <f t="shared" si="366"/>
        <v>117780000</v>
      </c>
      <c r="AM354" s="575">
        <v>8534060</v>
      </c>
      <c r="AN354" s="575"/>
      <c r="AO354" s="575"/>
      <c r="AP354" s="575"/>
      <c r="AQ354" s="575"/>
      <c r="AR354" s="575"/>
      <c r="AS354" s="575"/>
      <c r="AT354" s="575"/>
      <c r="AU354" s="575"/>
      <c r="AV354" s="576"/>
      <c r="AW354" s="576"/>
      <c r="AX354" s="577"/>
      <c r="AY354" s="202">
        <f>SUM(AM354:AX354)</f>
        <v>8534060</v>
      </c>
    </row>
    <row r="355" spans="1:54" ht="39" customHeight="1">
      <c r="A355" s="578"/>
      <c r="B355" s="583"/>
      <c r="C355" s="506" t="s">
        <v>199</v>
      </c>
      <c r="D355" s="180" t="s">
        <v>200</v>
      </c>
      <c r="E355" s="565">
        <v>3942000</v>
      </c>
      <c r="F355" s="566"/>
      <c r="G355" s="567"/>
      <c r="H355" s="568"/>
      <c r="I355" s="567"/>
      <c r="J355" s="567"/>
      <c r="K355" s="567">
        <f t="shared" si="310"/>
        <v>328500</v>
      </c>
      <c r="L355" s="569">
        <f t="shared" si="311"/>
        <v>3942000</v>
      </c>
      <c r="M355" s="482"/>
      <c r="N355" s="477"/>
      <c r="O355" s="31"/>
      <c r="P355" s="580"/>
      <c r="Q355" s="580"/>
      <c r="R355" s="581"/>
      <c r="S355" s="343">
        <f t="shared" si="312"/>
        <v>328500</v>
      </c>
      <c r="T355" s="242" t="str">
        <f t="shared" ref="T355:V355" si="367">+C355</f>
        <v>5.1.01.01.09.0002</v>
      </c>
      <c r="U355" s="242" t="str">
        <f t="shared" si="367"/>
        <v>Iuran Badan Penyelenggara Jaminan Sosial (BPJS) Kesehatan PPPK</v>
      </c>
      <c r="V355" s="572">
        <f t="shared" si="367"/>
        <v>3942000</v>
      </c>
      <c r="W355" s="101">
        <v>328500</v>
      </c>
      <c r="X355" s="101">
        <v>328500</v>
      </c>
      <c r="Y355" s="101">
        <v>328500</v>
      </c>
      <c r="Z355" s="101">
        <v>328500</v>
      </c>
      <c r="AA355" s="101">
        <v>328500</v>
      </c>
      <c r="AB355" s="573">
        <v>328500</v>
      </c>
      <c r="AC355" s="573">
        <v>328500</v>
      </c>
      <c r="AD355" s="573">
        <v>328500</v>
      </c>
      <c r="AE355" s="573">
        <v>328500</v>
      </c>
      <c r="AF355" s="573">
        <v>328500</v>
      </c>
      <c r="AG355" s="573">
        <v>328500</v>
      </c>
      <c r="AH355" s="270">
        <v>328500</v>
      </c>
      <c r="AI355" s="108"/>
      <c r="AJ355" s="477" t="str">
        <f t="shared" ref="AJ355:AL355" si="368">+T355</f>
        <v>5.1.01.01.09.0002</v>
      </c>
      <c r="AK355" s="477" t="str">
        <f t="shared" si="368"/>
        <v>Iuran Badan Penyelenggara Jaminan Sosial (BPJS) Kesehatan PPPK</v>
      </c>
      <c r="AL355" s="574">
        <f t="shared" si="368"/>
        <v>3942000</v>
      </c>
      <c r="AM355" s="575">
        <v>0</v>
      </c>
      <c r="AN355" s="575"/>
      <c r="AO355" s="575"/>
      <c r="AP355" s="575"/>
      <c r="AQ355" s="575"/>
      <c r="AR355" s="575"/>
      <c r="AS355" s="575"/>
      <c r="AT355" s="575"/>
      <c r="AU355" s="575"/>
      <c r="AV355" s="576"/>
      <c r="AW355" s="576"/>
      <c r="AX355" s="577"/>
      <c r="AY355" s="202">
        <f>SUM(AM355:AX355)</f>
        <v>0</v>
      </c>
    </row>
    <row r="356" spans="1:54" ht="39" customHeight="1">
      <c r="A356" s="578"/>
      <c r="B356" s="583"/>
      <c r="C356" s="477" t="s">
        <v>201</v>
      </c>
      <c r="D356" s="90" t="s">
        <v>202</v>
      </c>
      <c r="E356" s="565">
        <v>5587200</v>
      </c>
      <c r="F356" s="566">
        <f>+AY356</f>
        <v>403451</v>
      </c>
      <c r="G356" s="567">
        <f t="shared" ref="G356:H356" si="369">+I356</f>
        <v>8.3333333333333321</v>
      </c>
      <c r="H356" s="568">
        <f t="shared" si="369"/>
        <v>7.2209872565864837</v>
      </c>
      <c r="I356" s="567">
        <f>+Q356</f>
        <v>8.3333333333333321</v>
      </c>
      <c r="J356" s="567">
        <f>+F356/E356*100</f>
        <v>7.2209872565864837</v>
      </c>
      <c r="K356" s="567">
        <f t="shared" si="310"/>
        <v>465600</v>
      </c>
      <c r="L356" s="569">
        <f t="shared" si="311"/>
        <v>5183749</v>
      </c>
      <c r="M356" s="482"/>
      <c r="N356" s="477"/>
      <c r="O356" s="31"/>
      <c r="P356" s="580">
        <f>+E356/$E$365*H356</f>
        <v>4.2132667328179125E-3</v>
      </c>
      <c r="Q356" s="580">
        <f>+S356/E356*100</f>
        <v>8.3333333333333321</v>
      </c>
      <c r="R356" s="581"/>
      <c r="S356" s="343">
        <f t="shared" si="312"/>
        <v>465600</v>
      </c>
      <c r="T356" s="242" t="str">
        <f t="shared" ref="T356:V356" si="370">+C356</f>
        <v>5.1.01.01.10.0001</v>
      </c>
      <c r="U356" s="242" t="str">
        <f t="shared" si="370"/>
        <v>Iuran Jaminan Kecelakaan Kerja (JKK)</v>
      </c>
      <c r="V356" s="572">
        <f t="shared" si="370"/>
        <v>5587200</v>
      </c>
      <c r="W356" s="101">
        <v>465600</v>
      </c>
      <c r="X356" s="101">
        <v>465600</v>
      </c>
      <c r="Y356" s="101">
        <v>465600</v>
      </c>
      <c r="Z356" s="101">
        <v>465600</v>
      </c>
      <c r="AA356" s="101">
        <v>465600</v>
      </c>
      <c r="AB356" s="573">
        <v>465600</v>
      </c>
      <c r="AC356" s="573">
        <v>465600</v>
      </c>
      <c r="AD356" s="573">
        <v>465600</v>
      </c>
      <c r="AE356" s="573">
        <v>465600</v>
      </c>
      <c r="AF356" s="573">
        <v>465600</v>
      </c>
      <c r="AG356" s="573">
        <v>465600</v>
      </c>
      <c r="AH356" s="270">
        <v>465600</v>
      </c>
      <c r="AI356" s="108"/>
      <c r="AJ356" s="477" t="str">
        <f t="shared" ref="AJ356:AL356" si="371">+T356</f>
        <v>5.1.01.01.10.0001</v>
      </c>
      <c r="AK356" s="477" t="str">
        <f t="shared" si="371"/>
        <v>Iuran Jaminan Kecelakaan Kerja (JKK)</v>
      </c>
      <c r="AL356" s="574">
        <f t="shared" si="371"/>
        <v>5587200</v>
      </c>
      <c r="AM356" s="575">
        <v>403451</v>
      </c>
      <c r="AN356" s="575"/>
      <c r="AO356" s="575"/>
      <c r="AP356" s="575"/>
      <c r="AQ356" s="575"/>
      <c r="AR356" s="575"/>
      <c r="AS356" s="575"/>
      <c r="AT356" s="575"/>
      <c r="AU356" s="575"/>
      <c r="AV356" s="576"/>
      <c r="AW356" s="576"/>
      <c r="AX356" s="577"/>
      <c r="AY356" s="202">
        <f>SUM(AM356:AX356)</f>
        <v>403451</v>
      </c>
    </row>
    <row r="357" spans="1:54" ht="33" customHeight="1">
      <c r="A357" s="578"/>
      <c r="B357" s="583"/>
      <c r="C357" s="506" t="s">
        <v>203</v>
      </c>
      <c r="D357" s="180" t="s">
        <v>204</v>
      </c>
      <c r="E357" s="565">
        <v>189600</v>
      </c>
      <c r="F357" s="566"/>
      <c r="G357" s="567"/>
      <c r="H357" s="568"/>
      <c r="I357" s="567"/>
      <c r="J357" s="567"/>
      <c r="K357" s="567">
        <f t="shared" si="310"/>
        <v>15800</v>
      </c>
      <c r="L357" s="569">
        <f t="shared" si="311"/>
        <v>189600</v>
      </c>
      <c r="M357" s="482"/>
      <c r="N357" s="477"/>
      <c r="O357" s="31"/>
      <c r="P357" s="580"/>
      <c r="Q357" s="580"/>
      <c r="R357" s="581"/>
      <c r="S357" s="343">
        <f t="shared" si="312"/>
        <v>15800</v>
      </c>
      <c r="T357" s="242" t="str">
        <f t="shared" ref="T357:V357" si="372">+C357</f>
        <v>5.1.01.01.10.0002</v>
      </c>
      <c r="U357" s="242" t="str">
        <f t="shared" si="372"/>
        <v>Iuran Jaminan Kecelakaan Kerja (JKK) PPPK</v>
      </c>
      <c r="V357" s="572">
        <f t="shared" si="372"/>
        <v>189600</v>
      </c>
      <c r="W357" s="101">
        <v>15800</v>
      </c>
      <c r="X357" s="101">
        <v>15800</v>
      </c>
      <c r="Y357" s="101">
        <v>15800</v>
      </c>
      <c r="Z357" s="101">
        <v>15800</v>
      </c>
      <c r="AA357" s="101">
        <v>15800</v>
      </c>
      <c r="AB357" s="573">
        <v>15800</v>
      </c>
      <c r="AC357" s="573">
        <v>15800</v>
      </c>
      <c r="AD357" s="573">
        <v>15800</v>
      </c>
      <c r="AE357" s="573">
        <v>15800</v>
      </c>
      <c r="AF357" s="573">
        <v>15800</v>
      </c>
      <c r="AG357" s="573">
        <v>15800</v>
      </c>
      <c r="AH357" s="270">
        <v>15800</v>
      </c>
      <c r="AI357" s="108"/>
      <c r="AJ357" s="477" t="str">
        <f t="shared" ref="AJ357:AL357" si="373">+T357</f>
        <v>5.1.01.01.10.0002</v>
      </c>
      <c r="AK357" s="477" t="str">
        <f t="shared" si="373"/>
        <v>Iuran Jaminan Kecelakaan Kerja (JKK) PPPK</v>
      </c>
      <c r="AL357" s="574">
        <f t="shared" si="373"/>
        <v>189600</v>
      </c>
      <c r="AM357" s="575">
        <v>0</v>
      </c>
      <c r="AN357" s="575"/>
      <c r="AO357" s="575"/>
      <c r="AP357" s="575"/>
      <c r="AQ357" s="575"/>
      <c r="AR357" s="575"/>
      <c r="AS357" s="575"/>
      <c r="AT357" s="575"/>
      <c r="AU357" s="575"/>
      <c r="AV357" s="576"/>
      <c r="AW357" s="576"/>
      <c r="AX357" s="577"/>
      <c r="AY357" s="202">
        <f>SUM(AM357:AX357)</f>
        <v>0</v>
      </c>
    </row>
    <row r="358" spans="1:54" ht="33" customHeight="1">
      <c r="A358" s="578"/>
      <c r="B358" s="583"/>
      <c r="C358" s="477" t="s">
        <v>205</v>
      </c>
      <c r="D358" s="90" t="s">
        <v>206</v>
      </c>
      <c r="E358" s="565">
        <v>16762800</v>
      </c>
      <c r="F358" s="566">
        <f>+AY358</f>
        <v>1210362</v>
      </c>
      <c r="G358" s="567">
        <f t="shared" ref="G358:H358" si="374">+I358</f>
        <v>8.3333333333333321</v>
      </c>
      <c r="H358" s="568">
        <f t="shared" si="374"/>
        <v>7.2205240174672491</v>
      </c>
      <c r="I358" s="567">
        <f>+Q358</f>
        <v>8.3333333333333321</v>
      </c>
      <c r="J358" s="567">
        <f>+F358/E358*100</f>
        <v>7.2205240174672491</v>
      </c>
      <c r="K358" s="567">
        <f t="shared" si="310"/>
        <v>1396900</v>
      </c>
      <c r="L358" s="569">
        <f t="shared" si="311"/>
        <v>15552438</v>
      </c>
      <c r="M358" s="482"/>
      <c r="N358" s="477"/>
      <c r="O358" s="31"/>
      <c r="P358" s="580">
        <f t="shared" ref="P358:P364" si="375">+E358/$E$365*H358</f>
        <v>1.2639894186077008E-2</v>
      </c>
      <c r="Q358" s="580">
        <f t="shared" ref="Q358:Q365" si="376">+S358/E358*100</f>
        <v>8.3333333333333321</v>
      </c>
      <c r="R358" s="581"/>
      <c r="S358" s="343">
        <f t="shared" si="312"/>
        <v>1396900</v>
      </c>
      <c r="T358" s="242" t="str">
        <f t="shared" ref="T358:V358" si="377">+C358</f>
        <v>5.1.01.01.11.0001</v>
      </c>
      <c r="U358" s="242" t="str">
        <f t="shared" si="377"/>
        <v>Iuran Jaminan Kematian (JKM)</v>
      </c>
      <c r="V358" s="572">
        <f t="shared" si="377"/>
        <v>16762800</v>
      </c>
      <c r="W358" s="101">
        <v>1396900</v>
      </c>
      <c r="X358" s="101">
        <v>1396900</v>
      </c>
      <c r="Y358" s="101">
        <v>1396900</v>
      </c>
      <c r="Z358" s="101">
        <v>1396900</v>
      </c>
      <c r="AA358" s="101">
        <v>1396900</v>
      </c>
      <c r="AB358" s="573">
        <v>1396900</v>
      </c>
      <c r="AC358" s="573">
        <v>1396900</v>
      </c>
      <c r="AD358" s="573">
        <v>1396900</v>
      </c>
      <c r="AE358" s="573">
        <v>1396900</v>
      </c>
      <c r="AF358" s="573">
        <v>1396900</v>
      </c>
      <c r="AG358" s="573">
        <v>1396900</v>
      </c>
      <c r="AH358" s="270">
        <v>1396900</v>
      </c>
      <c r="AI358" s="108"/>
      <c r="AJ358" s="477" t="str">
        <f t="shared" ref="AJ358:AL358" si="378">+T358</f>
        <v>5.1.01.01.11.0001</v>
      </c>
      <c r="AK358" s="477" t="str">
        <f t="shared" si="378"/>
        <v>Iuran Jaminan Kematian (JKM)</v>
      </c>
      <c r="AL358" s="574">
        <f t="shared" si="378"/>
        <v>16762800</v>
      </c>
      <c r="AM358" s="575">
        <v>1210362</v>
      </c>
      <c r="AN358" s="575"/>
      <c r="AO358" s="575"/>
      <c r="AP358" s="575"/>
      <c r="AQ358" s="575"/>
      <c r="AR358" s="575"/>
      <c r="AS358" s="575"/>
      <c r="AT358" s="575"/>
      <c r="AU358" s="575"/>
      <c r="AV358" s="576"/>
      <c r="AW358" s="576"/>
      <c r="AX358" s="577"/>
      <c r="AY358" s="202">
        <f t="shared" ref="AY358:AY365" si="379">SUM(AM358:AX358)</f>
        <v>1210362</v>
      </c>
    </row>
    <row r="359" spans="1:54" ht="78" customHeight="1">
      <c r="A359" s="584"/>
      <c r="B359" s="585"/>
      <c r="C359" s="506" t="s">
        <v>207</v>
      </c>
      <c r="D359" s="180" t="s">
        <v>208</v>
      </c>
      <c r="E359" s="249">
        <v>567600</v>
      </c>
      <c r="F359" s="586"/>
      <c r="G359" s="251"/>
      <c r="H359" s="284"/>
      <c r="I359" s="251"/>
      <c r="J359" s="251"/>
      <c r="K359" s="567">
        <f t="shared" si="310"/>
        <v>47300</v>
      </c>
      <c r="L359" s="569">
        <f t="shared" si="311"/>
        <v>567600</v>
      </c>
      <c r="M359" s="482"/>
      <c r="N359" s="477"/>
      <c r="O359" s="257"/>
      <c r="P359" s="580">
        <f t="shared" si="375"/>
        <v>0</v>
      </c>
      <c r="Q359" s="580">
        <f t="shared" si="376"/>
        <v>8.3333333333333321</v>
      </c>
      <c r="R359" s="294"/>
      <c r="S359" s="343">
        <f t="shared" si="312"/>
        <v>47300</v>
      </c>
      <c r="T359" s="242" t="str">
        <f t="shared" ref="T359:V359" si="380">+C359</f>
        <v>5.1.01.01.11.0002</v>
      </c>
      <c r="U359" s="242" t="str">
        <f t="shared" si="380"/>
        <v>Iuran Jaminan Kematian (JKM) PPPK</v>
      </c>
      <c r="V359" s="572">
        <f t="shared" si="380"/>
        <v>567600</v>
      </c>
      <c r="W359" s="101">
        <v>47300</v>
      </c>
      <c r="X359" s="101">
        <v>47300</v>
      </c>
      <c r="Y359" s="101">
        <v>47300</v>
      </c>
      <c r="Z359" s="101">
        <v>47300</v>
      </c>
      <c r="AA359" s="101">
        <v>47300</v>
      </c>
      <c r="AB359" s="101">
        <v>47300</v>
      </c>
      <c r="AC359" s="573">
        <v>47300</v>
      </c>
      <c r="AD359" s="573">
        <v>47300</v>
      </c>
      <c r="AE359" s="573">
        <v>47300</v>
      </c>
      <c r="AF359" s="573">
        <v>47300</v>
      </c>
      <c r="AG359" s="101">
        <v>47300</v>
      </c>
      <c r="AH359" s="104">
        <v>47300</v>
      </c>
      <c r="AI359" s="108"/>
      <c r="AJ359" s="477" t="str">
        <f t="shared" ref="AJ359:AL359" si="381">+T359</f>
        <v>5.1.01.01.11.0002</v>
      </c>
      <c r="AK359" s="477" t="str">
        <f t="shared" si="381"/>
        <v>Iuran Jaminan Kematian (JKM) PPPK</v>
      </c>
      <c r="AL359" s="574">
        <f t="shared" si="381"/>
        <v>567600</v>
      </c>
      <c r="AM359" s="575">
        <v>0</v>
      </c>
      <c r="AN359" s="575"/>
      <c r="AO359" s="575"/>
      <c r="AP359" s="575"/>
      <c r="AQ359" s="575"/>
      <c r="AR359" s="575"/>
      <c r="AS359" s="575"/>
      <c r="AT359" s="575"/>
      <c r="AU359" s="575"/>
      <c r="AV359" s="576"/>
      <c r="AW359" s="576"/>
      <c r="AX359" s="577"/>
      <c r="AY359" s="587">
        <f t="shared" si="379"/>
        <v>0</v>
      </c>
    </row>
    <row r="360" spans="1:54" ht="78" customHeight="1">
      <c r="A360" s="584"/>
      <c r="B360" s="585"/>
      <c r="C360" s="588" t="s">
        <v>209</v>
      </c>
      <c r="D360" s="247" t="s">
        <v>210</v>
      </c>
      <c r="E360" s="249">
        <v>15970596</v>
      </c>
      <c r="F360" s="586">
        <f t="shared" ref="F360:F364" si="382">+AY360</f>
        <v>0</v>
      </c>
      <c r="G360" s="251">
        <f t="shared" ref="G360:H360" si="383">+I360</f>
        <v>8.3333333333333321</v>
      </c>
      <c r="H360" s="284">
        <f t="shared" si="383"/>
        <v>0</v>
      </c>
      <c r="I360" s="251">
        <f t="shared" ref="I360:I364" si="384">+Q360</f>
        <v>8.3333333333333321</v>
      </c>
      <c r="J360" s="251">
        <f t="shared" ref="J360:J365" si="385">+F360/E360*100</f>
        <v>0</v>
      </c>
      <c r="K360" s="251">
        <f t="shared" si="310"/>
        <v>1330883</v>
      </c>
      <c r="L360" s="254">
        <f t="shared" si="311"/>
        <v>15970596</v>
      </c>
      <c r="M360" s="482"/>
      <c r="N360" s="477"/>
      <c r="O360" s="257"/>
      <c r="P360" s="589">
        <f t="shared" si="375"/>
        <v>0</v>
      </c>
      <c r="Q360" s="589">
        <f t="shared" si="376"/>
        <v>8.3333333333333321</v>
      </c>
      <c r="R360" s="294"/>
      <c r="S360" s="343">
        <f t="shared" si="312"/>
        <v>1330883</v>
      </c>
      <c r="T360" s="261" t="str">
        <f t="shared" ref="T360:V360" si="386">+C360</f>
        <v>5.1.01.01.12.0001</v>
      </c>
      <c r="U360" s="261" t="str">
        <f t="shared" si="386"/>
        <v>Belanja Iuran Simpanan Peserta Tabungan Perumahan Rakyat PNS</v>
      </c>
      <c r="V360" s="590">
        <f t="shared" si="386"/>
        <v>15970596</v>
      </c>
      <c r="W360" s="101">
        <v>1330883</v>
      </c>
      <c r="X360" s="101">
        <v>1330883</v>
      </c>
      <c r="Y360" s="101">
        <v>1330883</v>
      </c>
      <c r="Z360" s="101">
        <v>1330883</v>
      </c>
      <c r="AA360" s="101">
        <v>1330883</v>
      </c>
      <c r="AB360" s="101">
        <v>1330883</v>
      </c>
      <c r="AC360" s="573">
        <v>1330883</v>
      </c>
      <c r="AD360" s="573">
        <v>1330883</v>
      </c>
      <c r="AE360" s="573">
        <v>1330883</v>
      </c>
      <c r="AF360" s="573">
        <v>1330883</v>
      </c>
      <c r="AG360" s="101">
        <v>1330883</v>
      </c>
      <c r="AH360" s="104">
        <v>1330883</v>
      </c>
      <c r="AI360" s="108"/>
      <c r="AJ360" s="588" t="str">
        <f t="shared" ref="AJ360:AL360" si="387">+T360</f>
        <v>5.1.01.01.12.0001</v>
      </c>
      <c r="AK360" s="588" t="str">
        <f t="shared" si="387"/>
        <v>Belanja Iuran Simpanan Peserta Tabungan Perumahan Rakyat PNS</v>
      </c>
      <c r="AL360" s="591">
        <f t="shared" si="387"/>
        <v>15970596</v>
      </c>
      <c r="AM360" s="575">
        <v>0</v>
      </c>
      <c r="AN360" s="575"/>
      <c r="AO360" s="575"/>
      <c r="AP360" s="575"/>
      <c r="AQ360" s="575"/>
      <c r="AR360" s="575"/>
      <c r="AS360" s="575"/>
      <c r="AT360" s="575"/>
      <c r="AU360" s="575"/>
      <c r="AV360" s="576"/>
      <c r="AW360" s="576"/>
      <c r="AX360" s="577"/>
      <c r="AY360" s="587">
        <f t="shared" si="379"/>
        <v>0</v>
      </c>
    </row>
    <row r="361" spans="1:54" ht="104.25" customHeight="1">
      <c r="A361" s="578"/>
      <c r="B361" s="583"/>
      <c r="C361" s="477" t="s">
        <v>211</v>
      </c>
      <c r="D361" s="90" t="s">
        <v>212</v>
      </c>
      <c r="E361" s="249">
        <v>5633292000</v>
      </c>
      <c r="F361" s="586">
        <f t="shared" si="382"/>
        <v>0</v>
      </c>
      <c r="G361" s="251">
        <f t="shared" ref="G361:H361" si="388">+I361</f>
        <v>0</v>
      </c>
      <c r="H361" s="284">
        <f t="shared" si="388"/>
        <v>0</v>
      </c>
      <c r="I361" s="251">
        <f t="shared" si="384"/>
        <v>0</v>
      </c>
      <c r="J361" s="251">
        <f t="shared" si="385"/>
        <v>0</v>
      </c>
      <c r="K361" s="251">
        <f t="shared" si="310"/>
        <v>0</v>
      </c>
      <c r="L361" s="254">
        <f t="shared" si="311"/>
        <v>5633292000</v>
      </c>
      <c r="M361" s="477"/>
      <c r="N361" s="477"/>
      <c r="O361" s="31"/>
      <c r="P361" s="580">
        <f t="shared" si="375"/>
        <v>0</v>
      </c>
      <c r="Q361" s="580">
        <f t="shared" si="376"/>
        <v>0</v>
      </c>
      <c r="R361" s="581"/>
      <c r="S361" s="343">
        <f t="shared" si="312"/>
        <v>0</v>
      </c>
      <c r="T361" s="242" t="str">
        <f t="shared" ref="T361:V361" si="389">+C361</f>
        <v>5.1.01.02.01.0001</v>
      </c>
      <c r="U361" s="242" t="str">
        <f t="shared" si="389"/>
        <v>Tambahan Penghasilan berdasarkan Beban Kerja ASN</v>
      </c>
      <c r="V361" s="590">
        <f t="shared" si="389"/>
        <v>5633292000</v>
      </c>
      <c r="W361" s="592">
        <v>0</v>
      </c>
      <c r="X361" s="592">
        <v>434616000</v>
      </c>
      <c r="Y361" s="592">
        <v>643566000</v>
      </c>
      <c r="Z361" s="593">
        <v>434616000</v>
      </c>
      <c r="AA361" s="593">
        <v>434616000</v>
      </c>
      <c r="AB361" s="593">
        <v>643566000</v>
      </c>
      <c r="AC361" s="593">
        <v>434616000</v>
      </c>
      <c r="AD361" s="593">
        <v>434616000</v>
      </c>
      <c r="AE361" s="593">
        <v>434616000</v>
      </c>
      <c r="AF361" s="593">
        <v>434616000</v>
      </c>
      <c r="AG361" s="593">
        <v>434616000</v>
      </c>
      <c r="AH361" s="514">
        <v>869232000</v>
      </c>
      <c r="AI361" s="106"/>
      <c r="AJ361" s="477" t="str">
        <f t="shared" ref="AJ361:AL361" si="390">+T361</f>
        <v>5.1.01.02.01.0001</v>
      </c>
      <c r="AK361" s="477" t="str">
        <f t="shared" si="390"/>
        <v>Tambahan Penghasilan berdasarkan Beban Kerja ASN</v>
      </c>
      <c r="AL361" s="574">
        <f t="shared" si="390"/>
        <v>5633292000</v>
      </c>
      <c r="AM361" s="594">
        <v>0</v>
      </c>
      <c r="AN361" s="595"/>
      <c r="AO361" s="595"/>
      <c r="AP361" s="595"/>
      <c r="AQ361" s="595"/>
      <c r="AR361" s="596"/>
      <c r="AS361" s="595"/>
      <c r="AT361" s="597"/>
      <c r="AU361" s="594"/>
      <c r="AV361" s="598"/>
      <c r="AW361" s="598"/>
      <c r="AX361" s="599"/>
      <c r="AY361" s="202">
        <f t="shared" si="379"/>
        <v>0</v>
      </c>
    </row>
    <row r="362" spans="1:54" ht="78" customHeight="1">
      <c r="A362" s="578"/>
      <c r="B362" s="579"/>
      <c r="C362" s="477" t="s">
        <v>213</v>
      </c>
      <c r="D362" s="91" t="s">
        <v>214</v>
      </c>
      <c r="E362" s="249">
        <v>675000</v>
      </c>
      <c r="F362" s="586">
        <f t="shared" si="382"/>
        <v>0</v>
      </c>
      <c r="G362" s="251">
        <f t="shared" ref="G362:H362" si="391">+I362</f>
        <v>100</v>
      </c>
      <c r="H362" s="284">
        <f t="shared" si="391"/>
        <v>0</v>
      </c>
      <c r="I362" s="251">
        <f t="shared" si="384"/>
        <v>100</v>
      </c>
      <c r="J362" s="251">
        <f t="shared" si="385"/>
        <v>0</v>
      </c>
      <c r="K362" s="251">
        <f t="shared" si="310"/>
        <v>675000</v>
      </c>
      <c r="L362" s="254">
        <f t="shared" si="311"/>
        <v>675000</v>
      </c>
      <c r="M362" s="482"/>
      <c r="N362" s="477"/>
      <c r="O362" s="31"/>
      <c r="P362" s="580">
        <f t="shared" si="375"/>
        <v>0</v>
      </c>
      <c r="Q362" s="580">
        <f t="shared" si="376"/>
        <v>100</v>
      </c>
      <c r="R362" s="581"/>
      <c r="S362" s="343">
        <f t="shared" si="312"/>
        <v>675000</v>
      </c>
      <c r="T362" s="242" t="str">
        <f t="shared" ref="T362:V362" si="392">+C362</f>
        <v>5.1.01.03.02.0011</v>
      </c>
      <c r="U362" s="242" t="str">
        <f t="shared" si="392"/>
        <v>Belanja Insentif Bagi ASN atas Pemungutan Retribusi Jasa Umum-Pelayanan Tera/Tera Ulang</v>
      </c>
      <c r="V362" s="590">
        <f t="shared" si="392"/>
        <v>675000</v>
      </c>
      <c r="W362" s="600">
        <v>675000</v>
      </c>
      <c r="X362" s="600">
        <v>0</v>
      </c>
      <c r="Y362" s="600">
        <v>0</v>
      </c>
      <c r="Z362" s="600">
        <v>0</v>
      </c>
      <c r="AA362" s="600">
        <v>0</v>
      </c>
      <c r="AB362" s="600">
        <v>0</v>
      </c>
      <c r="AC362" s="601">
        <v>0</v>
      </c>
      <c r="AD362" s="600">
        <v>0</v>
      </c>
      <c r="AE362" s="600">
        <v>0</v>
      </c>
      <c r="AF362" s="600">
        <v>0</v>
      </c>
      <c r="AG362" s="600">
        <v>0</v>
      </c>
      <c r="AH362" s="124">
        <v>0</v>
      </c>
      <c r="AI362" s="561"/>
      <c r="AJ362" s="477" t="str">
        <f t="shared" ref="AJ362:AL362" si="393">+T362</f>
        <v>5.1.01.03.02.0011</v>
      </c>
      <c r="AK362" s="477" t="str">
        <f t="shared" si="393"/>
        <v>Belanja Insentif Bagi ASN atas Pemungutan Retribusi Jasa Umum-Pelayanan Tera/Tera Ulang</v>
      </c>
      <c r="AL362" s="574">
        <f t="shared" si="393"/>
        <v>675000</v>
      </c>
      <c r="AM362" s="602">
        <v>0</v>
      </c>
      <c r="AN362" s="575"/>
      <c r="AO362" s="575"/>
      <c r="AP362" s="575"/>
      <c r="AQ362" s="575"/>
      <c r="AR362" s="602"/>
      <c r="AS362" s="575"/>
      <c r="AT362" s="603"/>
      <c r="AU362" s="602"/>
      <c r="AV362" s="603"/>
      <c r="AW362" s="603"/>
      <c r="AX362" s="599"/>
      <c r="AY362" s="202">
        <f t="shared" si="379"/>
        <v>0</v>
      </c>
    </row>
    <row r="363" spans="1:54" ht="129.75" customHeight="1">
      <c r="A363" s="578"/>
      <c r="B363" s="579"/>
      <c r="C363" s="477" t="s">
        <v>215</v>
      </c>
      <c r="D363" s="91" t="s">
        <v>216</v>
      </c>
      <c r="E363" s="249">
        <v>427500</v>
      </c>
      <c r="F363" s="586">
        <f t="shared" si="382"/>
        <v>0</v>
      </c>
      <c r="G363" s="251">
        <f t="shared" ref="G363:H363" si="394">+I363</f>
        <v>100</v>
      </c>
      <c r="H363" s="284">
        <f t="shared" si="394"/>
        <v>0</v>
      </c>
      <c r="I363" s="251">
        <f t="shared" si="384"/>
        <v>100</v>
      </c>
      <c r="J363" s="251">
        <f t="shared" si="385"/>
        <v>0</v>
      </c>
      <c r="K363" s="251">
        <f t="shared" si="310"/>
        <v>427500</v>
      </c>
      <c r="L363" s="254">
        <f t="shared" si="311"/>
        <v>427500</v>
      </c>
      <c r="M363" s="482"/>
      <c r="N363" s="477"/>
      <c r="O363" s="31"/>
      <c r="P363" s="580">
        <f t="shared" si="375"/>
        <v>0</v>
      </c>
      <c r="Q363" s="580">
        <f t="shared" si="376"/>
        <v>100</v>
      </c>
      <c r="R363" s="581"/>
      <c r="S363" s="343">
        <f t="shared" si="312"/>
        <v>427500</v>
      </c>
      <c r="T363" s="242" t="str">
        <f t="shared" ref="T363:V363" si="395">+C363</f>
        <v>5.1.01.03.02.0026</v>
      </c>
      <c r="U363" s="242" t="str">
        <f t="shared" si="395"/>
        <v>Belanja Insentif Bagi ASN atas Pemungutan Retribusi Perizinan Tertentu-Izin Tempat penjualan Minuman Beralkohol</v>
      </c>
      <c r="V363" s="590">
        <f t="shared" si="395"/>
        <v>427500</v>
      </c>
      <c r="W363" s="600">
        <v>427500</v>
      </c>
      <c r="X363" s="600">
        <v>0</v>
      </c>
      <c r="Y363" s="600">
        <v>0</v>
      </c>
      <c r="Z363" s="600">
        <v>0</v>
      </c>
      <c r="AA363" s="600">
        <v>0</v>
      </c>
      <c r="AB363" s="600">
        <v>0</v>
      </c>
      <c r="AC363" s="600">
        <v>0</v>
      </c>
      <c r="AD363" s="600">
        <v>0</v>
      </c>
      <c r="AE363" s="600">
        <v>0</v>
      </c>
      <c r="AF363" s="600">
        <v>0</v>
      </c>
      <c r="AG363" s="600">
        <v>0</v>
      </c>
      <c r="AH363" s="124">
        <v>0</v>
      </c>
      <c r="AI363" s="561"/>
      <c r="AJ363" s="477" t="str">
        <f t="shared" ref="AJ363:AL363" si="396">+T363</f>
        <v>5.1.01.03.02.0026</v>
      </c>
      <c r="AK363" s="477" t="str">
        <f t="shared" si="396"/>
        <v>Belanja Insentif Bagi ASN atas Pemungutan Retribusi Perizinan Tertentu-Izin Tempat penjualan Minuman Beralkohol</v>
      </c>
      <c r="AL363" s="574">
        <f t="shared" si="396"/>
        <v>427500</v>
      </c>
      <c r="AM363" s="602">
        <v>0</v>
      </c>
      <c r="AN363" s="575"/>
      <c r="AO363" s="575"/>
      <c r="AP363" s="575"/>
      <c r="AQ363" s="575"/>
      <c r="AR363" s="602"/>
      <c r="AS363" s="575"/>
      <c r="AT363" s="603"/>
      <c r="AU363" s="602"/>
      <c r="AV363" s="603"/>
      <c r="AW363" s="603"/>
      <c r="AX363" s="599"/>
      <c r="AY363" s="202">
        <f t="shared" si="379"/>
        <v>0</v>
      </c>
    </row>
    <row r="364" spans="1:54" ht="51.75" customHeight="1">
      <c r="A364" s="578"/>
      <c r="B364" s="579"/>
      <c r="C364" s="477" t="s">
        <v>217</v>
      </c>
      <c r="D364" s="91" t="s">
        <v>218</v>
      </c>
      <c r="E364" s="249">
        <v>3000000</v>
      </c>
      <c r="F364" s="586">
        <f t="shared" si="382"/>
        <v>0</v>
      </c>
      <c r="G364" s="251">
        <f t="shared" ref="G364:H364" si="397">+I364</f>
        <v>8.3333333333333321</v>
      </c>
      <c r="H364" s="284">
        <f t="shared" si="397"/>
        <v>0</v>
      </c>
      <c r="I364" s="251">
        <f t="shared" si="384"/>
        <v>8.3333333333333321</v>
      </c>
      <c r="J364" s="251">
        <f t="shared" si="385"/>
        <v>0</v>
      </c>
      <c r="K364" s="251">
        <f t="shared" si="310"/>
        <v>250000</v>
      </c>
      <c r="L364" s="254">
        <f t="shared" si="311"/>
        <v>3000000</v>
      </c>
      <c r="M364" s="482"/>
      <c r="N364" s="477"/>
      <c r="O364" s="31"/>
      <c r="P364" s="580">
        <f t="shared" si="375"/>
        <v>0</v>
      </c>
      <c r="Q364" s="580">
        <f t="shared" si="376"/>
        <v>8.3333333333333321</v>
      </c>
      <c r="R364" s="581"/>
      <c r="S364" s="343">
        <f t="shared" si="312"/>
        <v>250000</v>
      </c>
      <c r="T364" s="242" t="str">
        <f t="shared" ref="T364:V364" si="398">+C364</f>
        <v>5.1.01.03.07.0002</v>
      </c>
      <c r="U364" s="242" t="str">
        <f t="shared" si="398"/>
        <v>Belanja Honorarium Pengadaan Barang/Jasa</v>
      </c>
      <c r="V364" s="572">
        <f t="shared" si="398"/>
        <v>3000000</v>
      </c>
      <c r="W364" s="600">
        <v>250000</v>
      </c>
      <c r="X364" s="124">
        <v>250000</v>
      </c>
      <c r="Y364" s="353">
        <v>250000</v>
      </c>
      <c r="Z364" s="124">
        <v>250000</v>
      </c>
      <c r="AA364" s="124">
        <v>250000</v>
      </c>
      <c r="AB364" s="353">
        <v>250000</v>
      </c>
      <c r="AC364" s="124">
        <v>250000</v>
      </c>
      <c r="AD364" s="124">
        <v>250000</v>
      </c>
      <c r="AE364" s="353">
        <v>250000</v>
      </c>
      <c r="AF364" s="124">
        <v>250000</v>
      </c>
      <c r="AG364" s="124">
        <v>250000</v>
      </c>
      <c r="AH364" s="353">
        <v>250000</v>
      </c>
      <c r="AI364" s="106"/>
      <c r="AJ364" s="477" t="str">
        <f t="shared" ref="AJ364:AL364" si="399">+T364</f>
        <v>5.1.01.03.07.0002</v>
      </c>
      <c r="AK364" s="477" t="str">
        <f t="shared" si="399"/>
        <v>Belanja Honorarium Pengadaan Barang/Jasa</v>
      </c>
      <c r="AL364" s="574">
        <f t="shared" si="399"/>
        <v>3000000</v>
      </c>
      <c r="AM364" s="602">
        <v>0</v>
      </c>
      <c r="AN364" s="577"/>
      <c r="AO364" s="604"/>
      <c r="AP364" s="577"/>
      <c r="AQ364" s="577"/>
      <c r="AR364" s="604"/>
      <c r="AS364" s="599"/>
      <c r="AT364" s="599"/>
      <c r="AU364" s="249"/>
      <c r="AV364" s="605"/>
      <c r="AW364" s="605"/>
      <c r="AX364" s="565"/>
      <c r="AY364" s="202">
        <f t="shared" si="379"/>
        <v>0</v>
      </c>
    </row>
    <row r="365" spans="1:54" s="1653" customFormat="1" ht="13.5" customHeight="1">
      <c r="A365" s="1639"/>
      <c r="B365" s="1639"/>
      <c r="C365" s="1640" t="s">
        <v>84</v>
      </c>
      <c r="D365" s="1641"/>
      <c r="E365" s="1642">
        <f t="shared" ref="E365:F365" si="400">SUM(E341:E364)</f>
        <v>9575728896</v>
      </c>
      <c r="F365" s="1643">
        <f t="shared" si="400"/>
        <v>232598340</v>
      </c>
      <c r="G365" s="1643">
        <f>+I365</f>
        <v>2.9367929695406447</v>
      </c>
      <c r="H365" s="1644">
        <f t="shared" ref="H365:I365" si="401">+P365</f>
        <v>2.4290405725371111</v>
      </c>
      <c r="I365" s="1643">
        <f t="shared" si="401"/>
        <v>2.9367929695406447</v>
      </c>
      <c r="J365" s="1643">
        <f t="shared" si="385"/>
        <v>2.4290405725371111</v>
      </c>
      <c r="K365" s="1643">
        <f t="shared" ref="K365:L365" si="402">SUM(K341:K364)</f>
        <v>281219333</v>
      </c>
      <c r="L365" s="1642">
        <f t="shared" si="402"/>
        <v>9343130556</v>
      </c>
      <c r="M365" s="1639"/>
      <c r="N365" s="1639"/>
      <c r="O365" s="1645"/>
      <c r="P365" s="1646">
        <f>SUM(P341:P364)</f>
        <v>2.4290405725371111</v>
      </c>
      <c r="Q365" s="1646">
        <f t="shared" si="376"/>
        <v>2.9367929695406447</v>
      </c>
      <c r="R365" s="1647"/>
      <c r="S365" s="1648">
        <f>SUM(S341:S364)</f>
        <v>281219333</v>
      </c>
      <c r="T365" s="1647"/>
      <c r="U365" s="1647"/>
      <c r="V365" s="1648">
        <f t="shared" ref="V365:AH365" si="403">SUM(V341:V364)</f>
        <v>9575728896</v>
      </c>
      <c r="W365" s="1648">
        <f t="shared" si="403"/>
        <v>281219333</v>
      </c>
      <c r="X365" s="1648">
        <f t="shared" si="403"/>
        <v>714732833</v>
      </c>
      <c r="Y365" s="1648">
        <f t="shared" si="403"/>
        <v>1189848033</v>
      </c>
      <c r="Z365" s="1648">
        <f t="shared" si="403"/>
        <v>731966133</v>
      </c>
      <c r="AA365" s="1648">
        <f t="shared" si="403"/>
        <v>714732833</v>
      </c>
      <c r="AB365" s="1648">
        <f t="shared" si="403"/>
        <v>1196415733</v>
      </c>
      <c r="AC365" s="1648">
        <f t="shared" si="403"/>
        <v>731966133</v>
      </c>
      <c r="AD365" s="1648">
        <f t="shared" si="403"/>
        <v>714732733</v>
      </c>
      <c r="AE365" s="1648">
        <f t="shared" si="403"/>
        <v>714732833</v>
      </c>
      <c r="AF365" s="1648">
        <f t="shared" si="403"/>
        <v>714732833</v>
      </c>
      <c r="AG365" s="1648">
        <f t="shared" si="403"/>
        <v>714732833</v>
      </c>
      <c r="AH365" s="1648">
        <f t="shared" si="403"/>
        <v>1149348833</v>
      </c>
      <c r="AI365" s="1649"/>
      <c r="AJ365" s="1650"/>
      <c r="AK365" s="1650"/>
      <c r="AL365" s="1651">
        <f t="shared" ref="AL365:AM365" si="404">SUM(AL341:AL364)</f>
        <v>9575728896</v>
      </c>
      <c r="AM365" s="1651">
        <f t="shared" si="404"/>
        <v>232598340</v>
      </c>
      <c r="AN365" s="1651"/>
      <c r="AO365" s="1651"/>
      <c r="AP365" s="1651"/>
      <c r="AQ365" s="1651"/>
      <c r="AR365" s="1651"/>
      <c r="AS365" s="1651"/>
      <c r="AT365" s="1651"/>
      <c r="AU365" s="1651"/>
      <c r="AV365" s="1651"/>
      <c r="AW365" s="1651"/>
      <c r="AX365" s="1651"/>
      <c r="AY365" s="1652">
        <f t="shared" si="379"/>
        <v>232598340</v>
      </c>
    </row>
    <row r="366" spans="1:54" ht="13.5" customHeight="1">
      <c r="A366" s="201"/>
      <c r="B366" s="223"/>
      <c r="C366" s="312"/>
      <c r="D366" s="313"/>
      <c r="E366" s="608"/>
      <c r="F366" s="609"/>
      <c r="G366" s="610"/>
      <c r="H366" s="611"/>
      <c r="I366" s="610"/>
      <c r="J366" s="610"/>
      <c r="K366" s="610"/>
      <c r="L366" s="612"/>
      <c r="M366" s="223"/>
      <c r="N366" s="223"/>
      <c r="O366" s="31"/>
      <c r="P366" s="31"/>
      <c r="Q366" s="31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</row>
    <row r="367" spans="1:54" ht="13.5" customHeight="1">
      <c r="A367" s="201"/>
      <c r="D367" s="313"/>
      <c r="E367" s="314"/>
      <c r="F367" s="609"/>
      <c r="G367" s="610"/>
      <c r="H367" s="611"/>
      <c r="I367" s="610"/>
      <c r="J367" s="199"/>
      <c r="K367" s="610"/>
      <c r="L367" s="1675" t="s">
        <v>85</v>
      </c>
      <c r="M367" s="1655"/>
      <c r="N367" s="1655"/>
      <c r="O367" s="31"/>
      <c r="P367" s="31"/>
      <c r="Q367" s="31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</row>
    <row r="368" spans="1:54" ht="13.5" customHeight="1">
      <c r="A368" s="199"/>
      <c r="B368" s="1699" t="s">
        <v>87</v>
      </c>
      <c r="C368" s="1655"/>
      <c r="D368" s="200"/>
      <c r="E368" s="201"/>
      <c r="F368" s="199"/>
      <c r="G368" s="613"/>
      <c r="H368" s="614"/>
      <c r="I368" s="613"/>
      <c r="J368" s="199"/>
      <c r="K368" s="199"/>
      <c r="L368" s="1675" t="s">
        <v>86</v>
      </c>
      <c r="M368" s="1655"/>
      <c r="N368" s="1655"/>
      <c r="O368" s="31"/>
      <c r="P368" s="31"/>
      <c r="Q368" s="31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</row>
    <row r="369" spans="1:54" ht="13.5" customHeight="1">
      <c r="A369" s="199"/>
      <c r="B369" s="615"/>
      <c r="C369" s="210"/>
      <c r="D369" s="207"/>
      <c r="E369" s="200"/>
      <c r="F369" s="199"/>
      <c r="G369" s="613"/>
      <c r="H369" s="614"/>
      <c r="I369" s="613"/>
      <c r="J369" s="199"/>
      <c r="K369" s="199"/>
      <c r="L369" s="1676" t="s">
        <v>88</v>
      </c>
      <c r="M369" s="1655"/>
      <c r="N369" s="1655"/>
      <c r="O369" s="31"/>
      <c r="P369" s="31"/>
      <c r="Q369" s="31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</row>
    <row r="370" spans="1:54" ht="13.5" customHeight="1">
      <c r="A370" s="211"/>
      <c r="B370" s="615"/>
      <c r="C370" s="540"/>
      <c r="D370" s="207"/>
      <c r="E370" s="200"/>
      <c r="F370" s="199"/>
      <c r="G370" s="613"/>
      <c r="H370" s="614"/>
      <c r="I370" s="613"/>
      <c r="J370" s="199"/>
      <c r="K370" s="199"/>
      <c r="L370" s="1676" t="s">
        <v>89</v>
      </c>
      <c r="M370" s="1655"/>
      <c r="N370" s="1655"/>
      <c r="O370" s="31"/>
      <c r="P370" s="31"/>
      <c r="Q370" s="31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</row>
    <row r="371" spans="1:54" ht="13.5" customHeight="1">
      <c r="A371" s="211"/>
      <c r="B371" s="616"/>
      <c r="C371" s="616"/>
      <c r="D371" s="207"/>
      <c r="E371" s="208"/>
      <c r="F371" s="199"/>
      <c r="G371" s="613"/>
      <c r="H371" s="614"/>
      <c r="I371" s="613"/>
      <c r="J371" s="211"/>
      <c r="K371" s="211"/>
      <c r="L371" s="213"/>
      <c r="M371" s="208"/>
      <c r="N371" s="208"/>
      <c r="O371" s="31"/>
      <c r="P371" s="31"/>
      <c r="Q371" s="31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</row>
    <row r="372" spans="1:54" ht="13.5" customHeight="1">
      <c r="A372" s="617"/>
      <c r="B372" s="616"/>
      <c r="C372" s="616"/>
      <c r="D372" s="207"/>
      <c r="E372" s="208"/>
      <c r="F372" s="199"/>
      <c r="G372" s="613"/>
      <c r="H372" s="614"/>
      <c r="I372" s="613"/>
      <c r="J372" s="617"/>
      <c r="K372" s="617"/>
      <c r="L372" s="617"/>
      <c r="M372" s="208"/>
      <c r="N372" s="208"/>
      <c r="O372" s="31"/>
      <c r="P372" s="31"/>
      <c r="Q372" s="31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</row>
    <row r="373" spans="1:54" ht="13.5" customHeight="1">
      <c r="A373" s="199"/>
      <c r="B373" s="1713" t="s">
        <v>219</v>
      </c>
      <c r="C373" s="1655"/>
      <c r="D373" s="618"/>
      <c r="E373" s="619"/>
      <c r="F373" s="199"/>
      <c r="G373" s="613"/>
      <c r="H373" s="614"/>
      <c r="I373" s="613"/>
      <c r="J373" s="199"/>
      <c r="K373" s="199"/>
      <c r="L373" s="1677" t="s">
        <v>91</v>
      </c>
      <c r="M373" s="1655"/>
      <c r="N373" s="1655"/>
      <c r="O373" s="31"/>
      <c r="P373" s="31"/>
      <c r="Q373" s="31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</row>
    <row r="374" spans="1:54" ht="13.5" customHeight="1">
      <c r="A374" s="43"/>
      <c r="B374" s="1714" t="s">
        <v>220</v>
      </c>
      <c r="C374" s="1655"/>
      <c r="D374" s="43"/>
      <c r="E374" s="43"/>
      <c r="F374" s="43"/>
      <c r="G374" s="43"/>
      <c r="H374" s="43"/>
      <c r="I374" s="43"/>
      <c r="J374" s="43"/>
      <c r="K374" s="43"/>
      <c r="L374" s="1682" t="s">
        <v>93</v>
      </c>
      <c r="M374" s="1655"/>
      <c r="N374" s="1655"/>
      <c r="O374" s="31"/>
      <c r="P374" s="31"/>
      <c r="Q374" s="31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</row>
    <row r="375" spans="1:54" ht="13.5" customHeight="1">
      <c r="A375" s="1612">
        <v>14</v>
      </c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31"/>
      <c r="N375" s="31"/>
      <c r="O375" s="31"/>
      <c r="P375" s="31"/>
      <c r="Q375" s="31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</row>
    <row r="376" spans="1:54" ht="13.5" customHeight="1">
      <c r="A376" s="620"/>
      <c r="B376" s="1683"/>
      <c r="C376" s="1655"/>
      <c r="D376" s="1655"/>
      <c r="E376" s="1655"/>
      <c r="F376" s="1655"/>
      <c r="G376" s="1655"/>
      <c r="H376" s="1655"/>
      <c r="I376" s="1655"/>
      <c r="J376" s="1655"/>
      <c r="K376" s="1655"/>
      <c r="L376" s="1655"/>
      <c r="M376" s="1655"/>
      <c r="N376" s="621"/>
      <c r="O376" s="31"/>
      <c r="P376" s="31"/>
      <c r="Q376" s="31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</row>
    <row r="377" spans="1:54" ht="13.5" customHeight="1">
      <c r="A377" s="621"/>
      <c r="B377" s="1670" t="s">
        <v>45</v>
      </c>
      <c r="C377" s="1655"/>
      <c r="D377" s="1655"/>
      <c r="E377" s="1655"/>
      <c r="F377" s="1655"/>
      <c r="G377" s="1655"/>
      <c r="H377" s="1655"/>
      <c r="I377" s="1655"/>
      <c r="J377" s="1655"/>
      <c r="K377" s="1655"/>
      <c r="L377" s="1655"/>
      <c r="M377" s="1655"/>
      <c r="N377" s="1655"/>
      <c r="O377" s="31"/>
      <c r="P377" s="31"/>
      <c r="Q377" s="31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</row>
    <row r="378" spans="1:54" ht="13.5" customHeight="1">
      <c r="A378" s="621"/>
      <c r="B378" s="1670" t="s">
        <v>46</v>
      </c>
      <c r="C378" s="1655"/>
      <c r="D378" s="1655"/>
      <c r="E378" s="1655"/>
      <c r="F378" s="1655"/>
      <c r="G378" s="1655"/>
      <c r="H378" s="1655"/>
      <c r="I378" s="1655"/>
      <c r="J378" s="1655"/>
      <c r="K378" s="1655"/>
      <c r="L378" s="1655"/>
      <c r="M378" s="1655"/>
      <c r="N378" s="1655"/>
      <c r="O378" s="31"/>
      <c r="P378" s="31"/>
      <c r="Q378" s="31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</row>
    <row r="379" spans="1:54" ht="13.5" customHeight="1">
      <c r="A379" s="621"/>
      <c r="B379" s="1670" t="s">
        <v>47</v>
      </c>
      <c r="C379" s="1655"/>
      <c r="D379" s="1655"/>
      <c r="E379" s="1655"/>
      <c r="F379" s="1655"/>
      <c r="G379" s="1655"/>
      <c r="H379" s="1655"/>
      <c r="I379" s="1655"/>
      <c r="J379" s="1655"/>
      <c r="K379" s="1655"/>
      <c r="L379" s="1655"/>
      <c r="M379" s="1655"/>
      <c r="N379" s="1655"/>
      <c r="O379" s="31"/>
      <c r="P379" s="31"/>
      <c r="Q379" s="31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</row>
    <row r="380" spans="1:54" ht="13.5" customHeight="1">
      <c r="A380" s="622"/>
      <c r="B380" s="622"/>
      <c r="C380" s="623"/>
      <c r="D380" s="623"/>
      <c r="E380" s="624"/>
      <c r="F380" s="625"/>
      <c r="G380" s="626"/>
      <c r="H380" s="627"/>
      <c r="I380" s="626" t="s">
        <v>49</v>
      </c>
      <c r="J380" s="626"/>
      <c r="K380" s="626"/>
      <c r="L380" s="628"/>
      <c r="M380" s="629"/>
      <c r="N380" s="629"/>
      <c r="O380" s="31"/>
      <c r="P380" s="31"/>
      <c r="Q380" s="31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</row>
    <row r="381" spans="1:54" ht="34.5" customHeight="1">
      <c r="A381" s="622"/>
      <c r="B381" s="622"/>
      <c r="C381" s="623"/>
      <c r="D381" s="623"/>
      <c r="E381" s="624"/>
      <c r="F381" s="625"/>
      <c r="G381" s="626"/>
      <c r="H381" s="627"/>
      <c r="I381" s="626"/>
      <c r="J381" s="626"/>
      <c r="K381" s="626"/>
      <c r="L381" s="628"/>
      <c r="M381" s="629"/>
      <c r="N381" s="629"/>
      <c r="O381" s="31"/>
      <c r="P381" s="1679" t="s">
        <v>52</v>
      </c>
      <c r="Q381" s="1680" t="s">
        <v>53</v>
      </c>
      <c r="R381" s="1681"/>
      <c r="S381" s="1679" t="s">
        <v>54</v>
      </c>
      <c r="T381" s="456"/>
      <c r="U381" s="456"/>
      <c r="V381" s="456"/>
      <c r="W381" s="457">
        <v>1</v>
      </c>
      <c r="X381" s="457">
        <v>2</v>
      </c>
      <c r="Y381" s="457">
        <v>3</v>
      </c>
      <c r="Z381" s="457">
        <v>4</v>
      </c>
      <c r="AA381" s="457">
        <v>5</v>
      </c>
      <c r="AB381" s="457">
        <v>6</v>
      </c>
      <c r="AC381" s="457">
        <v>7</v>
      </c>
      <c r="AD381" s="457">
        <v>8</v>
      </c>
      <c r="AE381" s="457">
        <v>9</v>
      </c>
      <c r="AF381" s="457">
        <v>10</v>
      </c>
      <c r="AG381" s="457">
        <v>11</v>
      </c>
      <c r="AH381" s="458">
        <v>12</v>
      </c>
      <c r="AI381" s="232"/>
      <c r="AJ381" s="456"/>
      <c r="AK381" s="456" t="s">
        <v>67</v>
      </c>
      <c r="AL381" s="460"/>
      <c r="AM381" s="461">
        <v>1</v>
      </c>
      <c r="AN381" s="461">
        <v>2</v>
      </c>
      <c r="AO381" s="461">
        <v>3</v>
      </c>
      <c r="AP381" s="461">
        <v>4</v>
      </c>
      <c r="AQ381" s="461">
        <v>5</v>
      </c>
      <c r="AR381" s="461">
        <v>6</v>
      </c>
      <c r="AS381" s="461">
        <v>7</v>
      </c>
      <c r="AT381" s="461">
        <v>8</v>
      </c>
      <c r="AU381" s="461">
        <v>9</v>
      </c>
      <c r="AV381" s="461">
        <v>10</v>
      </c>
      <c r="AW381" s="461">
        <v>11</v>
      </c>
      <c r="AX381" s="462">
        <v>12</v>
      </c>
      <c r="AY381" s="319" t="s">
        <v>95</v>
      </c>
      <c r="AZ381" s="43"/>
      <c r="BA381" s="43"/>
      <c r="BB381" s="43"/>
    </row>
    <row r="382" spans="1:54" ht="13.5" customHeight="1">
      <c r="A382" s="1709" t="s">
        <v>56</v>
      </c>
      <c r="B382" s="1710" t="s">
        <v>57</v>
      </c>
      <c r="C382" s="1710" t="s">
        <v>58</v>
      </c>
      <c r="D382" s="1710" t="s">
        <v>59</v>
      </c>
      <c r="E382" s="1705" t="s">
        <v>60</v>
      </c>
      <c r="F382" s="1706" t="s">
        <v>61</v>
      </c>
      <c r="G382" s="1711" t="s">
        <v>62</v>
      </c>
      <c r="H382" s="1691"/>
      <c r="I382" s="1691"/>
      <c r="J382" s="1692"/>
      <c r="K382" s="1706" t="s">
        <v>63</v>
      </c>
      <c r="L382" s="1705" t="s">
        <v>64</v>
      </c>
      <c r="M382" s="1707" t="s">
        <v>65</v>
      </c>
      <c r="N382" s="1710" t="s">
        <v>66</v>
      </c>
      <c r="O382" s="31"/>
      <c r="P382" s="1664"/>
      <c r="Q382" s="1664"/>
      <c r="R382" s="1664"/>
      <c r="S382" s="1664"/>
      <c r="T382" s="232">
        <v>1</v>
      </c>
      <c r="U382" s="232"/>
      <c r="V382" s="232"/>
      <c r="W382" s="232"/>
      <c r="X382" s="232"/>
      <c r="Y382" s="232"/>
      <c r="Z382" s="232"/>
      <c r="AA382" s="232"/>
      <c r="AB382" s="232"/>
      <c r="AC382" s="232"/>
      <c r="AD382" s="232"/>
      <c r="AE382" s="232"/>
      <c r="AF382" s="232"/>
      <c r="AG382" s="232"/>
      <c r="AH382" s="232"/>
      <c r="AI382" s="232"/>
      <c r="AJ382" s="232">
        <v>1</v>
      </c>
      <c r="AK382" s="232"/>
      <c r="AL382" s="233"/>
      <c r="AM382" s="1737" t="s">
        <v>67</v>
      </c>
      <c r="AN382" s="1671"/>
      <c r="AO382" s="1671"/>
      <c r="AP382" s="1671"/>
      <c r="AQ382" s="1671"/>
      <c r="AR382" s="1671"/>
      <c r="AS382" s="1671"/>
      <c r="AT382" s="1671"/>
      <c r="AU382" s="1671"/>
      <c r="AV382" s="1671"/>
      <c r="AW382" s="1671"/>
      <c r="AX382" s="1671"/>
      <c r="AY382" s="319"/>
      <c r="AZ382" s="43"/>
      <c r="BA382" s="43"/>
      <c r="BB382" s="43"/>
    </row>
    <row r="383" spans="1:54" ht="13.5" customHeight="1">
      <c r="A383" s="1663"/>
      <c r="B383" s="1663"/>
      <c r="C383" s="1663"/>
      <c r="D383" s="1663"/>
      <c r="E383" s="1663"/>
      <c r="F383" s="1663"/>
      <c r="G383" s="1711" t="s">
        <v>68</v>
      </c>
      <c r="H383" s="1692"/>
      <c r="I383" s="1711" t="s">
        <v>69</v>
      </c>
      <c r="J383" s="1692"/>
      <c r="K383" s="1663"/>
      <c r="L383" s="1663"/>
      <c r="M383" s="1708"/>
      <c r="N383" s="1663"/>
      <c r="O383" s="31"/>
      <c r="P383" s="343"/>
      <c r="Q383" s="343"/>
      <c r="R383" s="344"/>
      <c r="S383" s="343"/>
      <c r="T383" s="234"/>
      <c r="U383" s="234"/>
      <c r="V383" s="234"/>
      <c r="W383" s="235" t="s">
        <v>16</v>
      </c>
      <c r="X383" s="235" t="s">
        <v>70</v>
      </c>
      <c r="Y383" s="236" t="s">
        <v>18</v>
      </c>
      <c r="Z383" s="236" t="s">
        <v>19</v>
      </c>
      <c r="AA383" s="236" t="s">
        <v>20</v>
      </c>
      <c r="AB383" s="236" t="s">
        <v>21</v>
      </c>
      <c r="AC383" s="236" t="s">
        <v>22</v>
      </c>
      <c r="AD383" s="235" t="s">
        <v>23</v>
      </c>
      <c r="AE383" s="235" t="s">
        <v>24</v>
      </c>
      <c r="AF383" s="235" t="s">
        <v>25</v>
      </c>
      <c r="AG383" s="235" t="s">
        <v>26</v>
      </c>
      <c r="AH383" s="235" t="s">
        <v>27</v>
      </c>
      <c r="AI383" s="237"/>
      <c r="AJ383" s="234"/>
      <c r="AK383" s="234"/>
      <c r="AL383" s="238"/>
      <c r="AM383" s="239" t="s">
        <v>16</v>
      </c>
      <c r="AN383" s="239" t="s">
        <v>70</v>
      </c>
      <c r="AO383" s="240" t="s">
        <v>18</v>
      </c>
      <c r="AP383" s="240" t="s">
        <v>19</v>
      </c>
      <c r="AQ383" s="240" t="s">
        <v>20</v>
      </c>
      <c r="AR383" s="240" t="s">
        <v>21</v>
      </c>
      <c r="AS383" s="240" t="s">
        <v>22</v>
      </c>
      <c r="AT383" s="239" t="s">
        <v>23</v>
      </c>
      <c r="AU383" s="239" t="s">
        <v>24</v>
      </c>
      <c r="AV383" s="239" t="s">
        <v>25</v>
      </c>
      <c r="AW383" s="239" t="s">
        <v>26</v>
      </c>
      <c r="AX383" s="239" t="s">
        <v>27</v>
      </c>
      <c r="AY383" s="319"/>
      <c r="AZ383" s="43"/>
      <c r="BA383" s="43"/>
      <c r="BB383" s="43"/>
    </row>
    <row r="384" spans="1:54" ht="13.5" customHeight="1">
      <c r="A384" s="1663"/>
      <c r="B384" s="1663"/>
      <c r="C384" s="1663"/>
      <c r="D384" s="1663"/>
      <c r="E384" s="1663"/>
      <c r="F384" s="1663"/>
      <c r="G384" s="71" t="s">
        <v>53</v>
      </c>
      <c r="H384" s="71" t="s">
        <v>71</v>
      </c>
      <c r="I384" s="71" t="s">
        <v>53</v>
      </c>
      <c r="J384" s="71" t="s">
        <v>71</v>
      </c>
      <c r="K384" s="1664"/>
      <c r="L384" s="1663"/>
      <c r="M384" s="1708"/>
      <c r="N384" s="1663"/>
      <c r="O384" s="31"/>
      <c r="P384" s="343"/>
      <c r="Q384" s="343"/>
      <c r="R384" s="344"/>
      <c r="S384" s="343"/>
      <c r="T384" s="241" t="str">
        <f>+B385</f>
        <v>3.31.01.2.06.01</v>
      </c>
      <c r="U384" s="242" t="str">
        <f>+B386</f>
        <v>Sub Kegiatan Penyedia Komponen Instalasi Listrik/Penerangan Bangunan Kantor</v>
      </c>
      <c r="V384" s="243">
        <f>V386</f>
        <v>5518000</v>
      </c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5"/>
      <c r="AJ384" s="241" t="str">
        <f>+T384</f>
        <v>3.31.01.2.06.01</v>
      </c>
      <c r="AK384" s="242" t="str">
        <f>+B386</f>
        <v>Sub Kegiatan Penyedia Komponen Instalasi Listrik/Penerangan Bangunan Kantor</v>
      </c>
      <c r="AL384" s="244">
        <f>+AL385+AL386</f>
        <v>5518000</v>
      </c>
      <c r="AM384" s="83"/>
      <c r="AN384" s="630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  <c r="AY384" s="474">
        <f>SUM(AY385:AY386)</f>
        <v>0</v>
      </c>
      <c r="AZ384" s="43"/>
      <c r="BA384" s="43"/>
      <c r="BB384" s="43"/>
    </row>
    <row r="385" spans="1:54" ht="13.5" customHeight="1">
      <c r="A385" s="631"/>
      <c r="B385" s="632" t="s">
        <v>221</v>
      </c>
      <c r="C385" s="633"/>
      <c r="D385" s="634"/>
      <c r="E385" s="635"/>
      <c r="F385" s="636"/>
      <c r="G385" s="637"/>
      <c r="H385" s="638"/>
      <c r="I385" s="637"/>
      <c r="J385" s="637"/>
      <c r="K385" s="637"/>
      <c r="L385" s="639"/>
      <c r="M385" s="631"/>
      <c r="N385" s="631"/>
      <c r="O385" s="31"/>
      <c r="P385" s="343"/>
      <c r="Q385" s="348"/>
      <c r="R385" s="344"/>
      <c r="S385" s="343"/>
      <c r="T385" s="242"/>
      <c r="U385" s="242"/>
      <c r="V385" s="243"/>
      <c r="W385" s="640"/>
      <c r="X385" s="102"/>
      <c r="Y385" s="106"/>
      <c r="Z385" s="102"/>
      <c r="AA385" s="102"/>
      <c r="AB385" s="105"/>
      <c r="AC385" s="102"/>
      <c r="AD385" s="102"/>
      <c r="AE385" s="105"/>
      <c r="AF385" s="106"/>
      <c r="AG385" s="107"/>
      <c r="AH385" s="102"/>
      <c r="AI385" s="108"/>
      <c r="AJ385" s="242"/>
      <c r="AK385" s="242"/>
      <c r="AL385" s="641"/>
      <c r="AM385" s="640"/>
      <c r="AN385" s="102"/>
      <c r="AO385" s="106"/>
      <c r="AP385" s="102"/>
      <c r="AQ385" s="102"/>
      <c r="AR385" s="105"/>
      <c r="AS385" s="102"/>
      <c r="AT385" s="102"/>
      <c r="AU385" s="105"/>
      <c r="AV385" s="106"/>
      <c r="AW385" s="107"/>
      <c r="AX385" s="102"/>
      <c r="AY385" s="113">
        <f t="shared" ref="AY385:AY387" si="405">SUM(AM385:AX385)</f>
        <v>0</v>
      </c>
      <c r="AZ385" s="43"/>
      <c r="BA385" s="43"/>
      <c r="BB385" s="43"/>
    </row>
    <row r="386" spans="1:54" ht="68.25" customHeight="1">
      <c r="A386" s="642"/>
      <c r="B386" s="643" t="s">
        <v>222</v>
      </c>
      <c r="C386" s="632" t="s">
        <v>223</v>
      </c>
      <c r="D386" s="634" t="s">
        <v>224</v>
      </c>
      <c r="E386" s="644">
        <v>5518000</v>
      </c>
      <c r="F386" s="636">
        <f>+AY386</f>
        <v>0</v>
      </c>
      <c r="G386" s="637">
        <f t="shared" ref="G386:G387" si="406">+I386</f>
        <v>0</v>
      </c>
      <c r="H386" s="638">
        <f>'BERKALI KALI'!G209</f>
        <v>0</v>
      </c>
      <c r="I386" s="637">
        <f>+Q386</f>
        <v>0</v>
      </c>
      <c r="J386" s="637">
        <f t="shared" ref="J386:J387" si="407">+F386/E386*100</f>
        <v>0</v>
      </c>
      <c r="K386" s="637">
        <f>S386</f>
        <v>0</v>
      </c>
      <c r="L386" s="639">
        <f>+E386-F386</f>
        <v>5518000</v>
      </c>
      <c r="M386" s="645"/>
      <c r="N386" s="631"/>
      <c r="O386" s="31"/>
      <c r="P386" s="343">
        <f>+E386/$E$387*H386</f>
        <v>0</v>
      </c>
      <c r="Q386" s="343">
        <f t="shared" ref="Q386:Q387" si="408">+S386/E386*100</f>
        <v>0</v>
      </c>
      <c r="R386" s="344"/>
      <c r="S386" s="343">
        <f>+W386</f>
        <v>0</v>
      </c>
      <c r="T386" s="646" t="str">
        <f t="shared" ref="T386:V386" si="409">+C386</f>
        <v>5.0.02.01.01.0031</v>
      </c>
      <c r="U386" s="647" t="str">
        <f t="shared" si="409"/>
        <v>Belanja alat/Bahan Untuk Kegiatan Kantor-Alat Listrik</v>
      </c>
      <c r="V386" s="648">
        <f t="shared" si="409"/>
        <v>5518000</v>
      </c>
      <c r="W386" s="600">
        <v>0</v>
      </c>
      <c r="X386" s="124">
        <v>689750</v>
      </c>
      <c r="Y386" s="124">
        <v>689750</v>
      </c>
      <c r="Z386" s="124">
        <v>0</v>
      </c>
      <c r="AA386" s="124">
        <v>689750</v>
      </c>
      <c r="AB386" s="124">
        <v>689750</v>
      </c>
      <c r="AC386" s="124">
        <v>0</v>
      </c>
      <c r="AD386" s="124">
        <v>689750</v>
      </c>
      <c r="AE386" s="124">
        <v>689750</v>
      </c>
      <c r="AF386" s="124">
        <v>689750</v>
      </c>
      <c r="AG386" s="124">
        <v>689750</v>
      </c>
      <c r="AH386" s="124">
        <v>0</v>
      </c>
      <c r="AI386" s="125"/>
      <c r="AJ386" s="646" t="str">
        <f t="shared" ref="AJ386:AL386" si="410">+T386</f>
        <v>5.0.02.01.01.0031</v>
      </c>
      <c r="AK386" s="647" t="str">
        <f t="shared" si="410"/>
        <v>Belanja alat/Bahan Untuk Kegiatan Kantor-Alat Listrik</v>
      </c>
      <c r="AL386" s="649">
        <f t="shared" si="410"/>
        <v>5518000</v>
      </c>
      <c r="AM386" s="493"/>
      <c r="AN386" s="105"/>
      <c r="AO386" s="105"/>
      <c r="AP386" s="105"/>
      <c r="AQ386" s="105"/>
      <c r="AR386" s="105"/>
      <c r="AS386" s="494"/>
      <c r="AT386" s="494"/>
      <c r="AU386" s="105"/>
      <c r="AV386" s="494"/>
      <c r="AW386" s="494"/>
      <c r="AX386" s="105"/>
      <c r="AY386" s="113">
        <f t="shared" si="405"/>
        <v>0</v>
      </c>
      <c r="AZ386" s="43"/>
      <c r="BA386" s="43"/>
      <c r="BB386" s="43"/>
    </row>
    <row r="387" spans="1:54" ht="13.5" customHeight="1">
      <c r="A387" s="631"/>
      <c r="B387" s="631"/>
      <c r="C387" s="650" t="s">
        <v>84</v>
      </c>
      <c r="D387" s="651"/>
      <c r="E387" s="652">
        <f t="shared" ref="E387:F387" si="411">SUM(E385:E386)</f>
        <v>5518000</v>
      </c>
      <c r="F387" s="653">
        <f t="shared" si="411"/>
        <v>0</v>
      </c>
      <c r="G387" s="653">
        <f t="shared" si="406"/>
        <v>0</v>
      </c>
      <c r="H387" s="654">
        <f t="shared" ref="H387:I387" si="412">+P387</f>
        <v>0</v>
      </c>
      <c r="I387" s="653">
        <f t="shared" si="412"/>
        <v>0</v>
      </c>
      <c r="J387" s="653">
        <f t="shared" si="407"/>
        <v>0</v>
      </c>
      <c r="K387" s="653">
        <f>SUM(K386)</f>
        <v>0</v>
      </c>
      <c r="L387" s="655">
        <f>SUM(L385:L386)</f>
        <v>5518000</v>
      </c>
      <c r="M387" s="656"/>
      <c r="N387" s="642"/>
      <c r="O387" s="31"/>
      <c r="P387" s="657">
        <f>SUM(P386)</f>
        <v>0</v>
      </c>
      <c r="Q387" s="657">
        <f t="shared" si="408"/>
        <v>0</v>
      </c>
      <c r="R387" s="658"/>
      <c r="S387" s="657">
        <f>SUM(S385:S386)</f>
        <v>0</v>
      </c>
      <c r="T387" s="344"/>
      <c r="U387" s="344"/>
      <c r="V387" s="659">
        <f>SUM(V385:V386)</f>
        <v>5518000</v>
      </c>
      <c r="W387" s="659">
        <f t="shared" ref="W387:AH387" si="413">W386</f>
        <v>0</v>
      </c>
      <c r="X387" s="659">
        <f t="shared" si="413"/>
        <v>689750</v>
      </c>
      <c r="Y387" s="659">
        <f t="shared" si="413"/>
        <v>689750</v>
      </c>
      <c r="Z387" s="659">
        <f t="shared" si="413"/>
        <v>0</v>
      </c>
      <c r="AA387" s="659">
        <f t="shared" si="413"/>
        <v>689750</v>
      </c>
      <c r="AB387" s="659">
        <f t="shared" si="413"/>
        <v>689750</v>
      </c>
      <c r="AC387" s="659">
        <f t="shared" si="413"/>
        <v>0</v>
      </c>
      <c r="AD387" s="659">
        <f t="shared" si="413"/>
        <v>689750</v>
      </c>
      <c r="AE387" s="659">
        <f t="shared" si="413"/>
        <v>689750</v>
      </c>
      <c r="AF387" s="659">
        <f t="shared" si="413"/>
        <v>689750</v>
      </c>
      <c r="AG387" s="659">
        <f t="shared" si="413"/>
        <v>689750</v>
      </c>
      <c r="AH387" s="659">
        <f t="shared" si="413"/>
        <v>0</v>
      </c>
      <c r="AI387" s="346"/>
      <c r="AJ387" s="344"/>
      <c r="AK387" s="344"/>
      <c r="AL387" s="347">
        <f t="shared" ref="AL387:AU387" si="414">SUM(AL385:AL386)</f>
        <v>5518000</v>
      </c>
      <c r="AM387" s="348">
        <f t="shared" si="414"/>
        <v>0</v>
      </c>
      <c r="AN387" s="348">
        <f t="shared" si="414"/>
        <v>0</v>
      </c>
      <c r="AO387" s="348">
        <f t="shared" si="414"/>
        <v>0</v>
      </c>
      <c r="AP387" s="348">
        <f t="shared" si="414"/>
        <v>0</v>
      </c>
      <c r="AQ387" s="348">
        <f t="shared" si="414"/>
        <v>0</v>
      </c>
      <c r="AR387" s="348">
        <f t="shared" si="414"/>
        <v>0</v>
      </c>
      <c r="AS387" s="348">
        <f t="shared" si="414"/>
        <v>0</v>
      </c>
      <c r="AT387" s="348">
        <f t="shared" si="414"/>
        <v>0</v>
      </c>
      <c r="AU387" s="348">
        <f t="shared" si="414"/>
        <v>0</v>
      </c>
      <c r="AV387" s="348">
        <f>SUM(AV386)</f>
        <v>0</v>
      </c>
      <c r="AW387" s="348">
        <f t="shared" ref="AW387:AX387" si="415">SUM(AW385:AW386)</f>
        <v>0</v>
      </c>
      <c r="AX387" s="348">
        <f t="shared" si="415"/>
        <v>0</v>
      </c>
      <c r="AY387" s="202">
        <f t="shared" si="405"/>
        <v>0</v>
      </c>
      <c r="AZ387" s="43"/>
      <c r="BA387" s="43"/>
      <c r="BB387" s="43"/>
    </row>
    <row r="388" spans="1:54" ht="13.5" customHeight="1">
      <c r="A388" s="623"/>
      <c r="B388" s="660"/>
      <c r="C388" s="661"/>
      <c r="D388" s="662"/>
      <c r="E388" s="663"/>
      <c r="F388" s="664"/>
      <c r="G388" s="665"/>
      <c r="H388" s="666"/>
      <c r="I388" s="665"/>
      <c r="J388" s="665"/>
      <c r="K388" s="665"/>
      <c r="L388" s="667"/>
      <c r="M388" s="660"/>
      <c r="N388" s="660"/>
      <c r="O388" s="31"/>
      <c r="P388" s="31"/>
      <c r="Q388" s="31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</row>
    <row r="389" spans="1:54" ht="13.5" customHeight="1">
      <c r="A389" s="232"/>
      <c r="B389" s="232"/>
      <c r="C389" s="232"/>
      <c r="D389" s="200"/>
      <c r="E389" s="201"/>
      <c r="F389" s="199"/>
      <c r="G389" s="202"/>
      <c r="H389" s="203"/>
      <c r="I389" s="199"/>
      <c r="J389" s="232"/>
      <c r="K389" s="232"/>
      <c r="L389" s="1675" t="s">
        <v>85</v>
      </c>
      <c r="M389" s="1655"/>
      <c r="N389" s="1655"/>
      <c r="O389" s="31"/>
      <c r="P389" s="31"/>
      <c r="Q389" s="31"/>
      <c r="R389" s="43"/>
      <c r="S389" s="43"/>
      <c r="T389" s="43"/>
      <c r="U389" s="43"/>
      <c r="V389" s="43"/>
      <c r="W389" s="350">
        <f>SUM(W386:AH386)</f>
        <v>5518000</v>
      </c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</row>
    <row r="390" spans="1:54" ht="13.5" customHeight="1">
      <c r="A390" s="232"/>
      <c r="B390" s="1699" t="s">
        <v>87</v>
      </c>
      <c r="C390" s="1655"/>
      <c r="D390" s="207"/>
      <c r="E390" s="200"/>
      <c r="F390" s="199"/>
      <c r="G390" s="202"/>
      <c r="H390" s="203"/>
      <c r="I390" s="199"/>
      <c r="J390" s="200"/>
      <c r="K390" s="200"/>
      <c r="L390" s="1675" t="s">
        <v>86</v>
      </c>
      <c r="M390" s="1655"/>
      <c r="N390" s="1655"/>
      <c r="O390" s="31"/>
      <c r="P390" s="31"/>
      <c r="Q390" s="31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</row>
    <row r="391" spans="1:54" ht="13.5" customHeight="1">
      <c r="A391" s="199"/>
      <c r="B391" s="668"/>
      <c r="C391" s="668"/>
      <c r="D391" s="232"/>
      <c r="E391" s="669"/>
      <c r="F391" s="670"/>
      <c r="G391" s="319"/>
      <c r="H391" s="671"/>
      <c r="I391" s="199"/>
      <c r="J391" s="223"/>
      <c r="K391" s="223"/>
      <c r="L391" s="1676" t="s">
        <v>88</v>
      </c>
      <c r="M391" s="1655"/>
      <c r="N391" s="1655"/>
      <c r="O391" s="31"/>
      <c r="P391" s="31"/>
      <c r="Q391" s="31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</row>
    <row r="392" spans="1:54" ht="13.5" customHeight="1">
      <c r="A392" s="670"/>
      <c r="B392" s="668"/>
      <c r="C392" s="668"/>
      <c r="D392" s="232"/>
      <c r="E392" s="672"/>
      <c r="F392" s="670"/>
      <c r="G392" s="319"/>
      <c r="H392" s="671"/>
      <c r="I392" s="673"/>
      <c r="J392" s="455"/>
      <c r="K392" s="455"/>
      <c r="L392" s="1676" t="s">
        <v>89</v>
      </c>
      <c r="M392" s="1655"/>
      <c r="N392" s="1655"/>
      <c r="O392" s="31"/>
      <c r="P392" s="31"/>
      <c r="Q392" s="31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</row>
    <row r="393" spans="1:54" ht="13.5" customHeight="1">
      <c r="A393" s="673"/>
      <c r="B393" s="668"/>
      <c r="C393" s="668"/>
      <c r="D393" s="232"/>
      <c r="E393" s="672"/>
      <c r="F393" s="670"/>
      <c r="G393" s="319"/>
      <c r="H393" s="671"/>
      <c r="I393" s="673"/>
      <c r="J393" s="455"/>
      <c r="K393" s="455"/>
      <c r="L393" s="674"/>
      <c r="M393" s="674"/>
      <c r="N393" s="674"/>
      <c r="O393" s="31"/>
      <c r="P393" s="31"/>
      <c r="Q393" s="31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</row>
    <row r="394" spans="1:54" ht="13.5" customHeight="1">
      <c r="A394" s="673"/>
      <c r="B394" s="1713" t="s">
        <v>219</v>
      </c>
      <c r="C394" s="1655"/>
      <c r="D394" s="233"/>
      <c r="E394" s="619"/>
      <c r="F394" s="320"/>
      <c r="G394" s="320"/>
      <c r="H394" s="320"/>
      <c r="I394" s="673"/>
      <c r="J394" s="455"/>
      <c r="K394" s="455"/>
      <c r="L394" s="674"/>
      <c r="M394" s="674"/>
      <c r="N394" s="674"/>
      <c r="O394" s="31"/>
      <c r="P394" s="31"/>
      <c r="Q394" s="31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</row>
    <row r="395" spans="1:54" ht="13.5" customHeight="1">
      <c r="A395" s="619"/>
      <c r="B395" s="1714" t="s">
        <v>220</v>
      </c>
      <c r="C395" s="1655"/>
      <c r="D395" s="233"/>
      <c r="E395" s="531"/>
      <c r="F395" s="320"/>
      <c r="G395" s="320"/>
      <c r="H395" s="320"/>
      <c r="I395" s="675"/>
      <c r="J395" s="216"/>
      <c r="K395" s="216"/>
      <c r="L395" s="1677" t="s">
        <v>91</v>
      </c>
      <c r="M395" s="1655"/>
      <c r="N395" s="1655"/>
      <c r="O395" s="31"/>
      <c r="P395" s="31"/>
      <c r="Q395" s="31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</row>
    <row r="396" spans="1:54" ht="13.5" customHeight="1">
      <c r="A396" s="531"/>
      <c r="B396" s="455"/>
      <c r="C396" s="232"/>
      <c r="D396" s="232"/>
      <c r="E396" s="320"/>
      <c r="F396" s="319"/>
      <c r="G396" s="319"/>
      <c r="H396" s="671"/>
      <c r="I396" s="676"/>
      <c r="J396" s="677"/>
      <c r="K396" s="677"/>
      <c r="L396" s="1682" t="s">
        <v>93</v>
      </c>
      <c r="M396" s="1655"/>
      <c r="N396" s="1655"/>
      <c r="O396" s="31"/>
      <c r="P396" s="31"/>
      <c r="Q396" s="31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</row>
    <row r="397" spans="1:54" ht="13.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31"/>
      <c r="N397" s="31"/>
      <c r="O397" s="31"/>
      <c r="P397" s="31"/>
      <c r="Q397" s="31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</row>
    <row r="398" spans="1:54" ht="13.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31"/>
      <c r="N398" s="31"/>
      <c r="O398" s="31"/>
      <c r="P398" s="31"/>
      <c r="Q398" s="31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</row>
    <row r="399" spans="1:54" ht="13.5" customHeight="1">
      <c r="A399" s="620">
        <v>15</v>
      </c>
      <c r="B399" s="1683"/>
      <c r="C399" s="1655"/>
      <c r="D399" s="1655"/>
      <c r="E399" s="1655"/>
      <c r="F399" s="1655"/>
      <c r="G399" s="1655"/>
      <c r="H399" s="1655"/>
      <c r="I399" s="1655"/>
      <c r="J399" s="1655"/>
      <c r="K399" s="1655"/>
      <c r="L399" s="1655"/>
      <c r="M399" s="1655"/>
      <c r="N399" s="621"/>
      <c r="O399" s="31"/>
      <c r="P399" s="31"/>
      <c r="Q399" s="31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</row>
    <row r="400" spans="1:54" ht="13.5" customHeight="1">
      <c r="A400" s="621"/>
      <c r="B400" s="1670" t="s">
        <v>45</v>
      </c>
      <c r="C400" s="1655"/>
      <c r="D400" s="1655"/>
      <c r="E400" s="1655"/>
      <c r="F400" s="1655"/>
      <c r="G400" s="1655"/>
      <c r="H400" s="1655"/>
      <c r="I400" s="1655"/>
      <c r="J400" s="1655"/>
      <c r="K400" s="1655"/>
      <c r="L400" s="1655"/>
      <c r="M400" s="1655"/>
      <c r="N400" s="1655"/>
      <c r="O400" s="31"/>
      <c r="P400" s="31"/>
      <c r="Q400" s="31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</row>
    <row r="401" spans="1:54" ht="13.5" customHeight="1">
      <c r="A401" s="621"/>
      <c r="B401" s="1670" t="s">
        <v>46</v>
      </c>
      <c r="C401" s="1655"/>
      <c r="D401" s="1655"/>
      <c r="E401" s="1655"/>
      <c r="F401" s="1655"/>
      <c r="G401" s="1655"/>
      <c r="H401" s="1655"/>
      <c r="I401" s="1655"/>
      <c r="J401" s="1655"/>
      <c r="K401" s="1655"/>
      <c r="L401" s="1655"/>
      <c r="M401" s="1655"/>
      <c r="N401" s="1655"/>
      <c r="O401" s="31"/>
      <c r="P401" s="31"/>
      <c r="Q401" s="31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</row>
    <row r="402" spans="1:54" ht="13.5" customHeight="1">
      <c r="A402" s="622"/>
      <c r="B402" s="1670" t="s">
        <v>47</v>
      </c>
      <c r="C402" s="1655"/>
      <c r="D402" s="1655"/>
      <c r="E402" s="1655"/>
      <c r="F402" s="1655"/>
      <c r="G402" s="1655"/>
      <c r="H402" s="1655"/>
      <c r="I402" s="1655"/>
      <c r="J402" s="1655"/>
      <c r="K402" s="1655"/>
      <c r="L402" s="1655"/>
      <c r="M402" s="1655"/>
      <c r="N402" s="1655"/>
      <c r="O402" s="31"/>
      <c r="P402" s="31"/>
      <c r="Q402" s="31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</row>
    <row r="403" spans="1:54" ht="25.5" customHeight="1">
      <c r="A403" s="622"/>
      <c r="B403" s="622"/>
      <c r="C403" s="623"/>
      <c r="D403" s="623"/>
      <c r="E403" s="624"/>
      <c r="F403" s="625"/>
      <c r="G403" s="626"/>
      <c r="H403" s="627"/>
      <c r="I403" s="626"/>
      <c r="J403" s="626"/>
      <c r="K403" s="626"/>
      <c r="L403" s="628"/>
      <c r="M403" s="629"/>
      <c r="N403" s="629"/>
      <c r="O403" s="31"/>
      <c r="P403" s="1679" t="s">
        <v>52</v>
      </c>
      <c r="Q403" s="1680" t="s">
        <v>53</v>
      </c>
      <c r="R403" s="1681"/>
      <c r="S403" s="1679" t="s">
        <v>54</v>
      </c>
      <c r="T403" s="456"/>
      <c r="U403" s="456"/>
      <c r="V403" s="456"/>
      <c r="W403" s="457">
        <v>1</v>
      </c>
      <c r="X403" s="457">
        <v>2</v>
      </c>
      <c r="Y403" s="457">
        <v>3</v>
      </c>
      <c r="Z403" s="457">
        <v>4</v>
      </c>
      <c r="AA403" s="457">
        <v>5</v>
      </c>
      <c r="AB403" s="457">
        <v>6</v>
      </c>
      <c r="AC403" s="457">
        <v>7</v>
      </c>
      <c r="AD403" s="457">
        <v>8</v>
      </c>
      <c r="AE403" s="457">
        <v>9</v>
      </c>
      <c r="AF403" s="457">
        <v>10</v>
      </c>
      <c r="AG403" s="457">
        <v>11</v>
      </c>
      <c r="AH403" s="458">
        <v>12</v>
      </c>
      <c r="AI403" s="232"/>
      <c r="AJ403" s="456"/>
      <c r="AK403" s="456"/>
      <c r="AL403" s="460"/>
      <c r="AM403" s="678">
        <v>1</v>
      </c>
      <c r="AN403" s="678">
        <v>2</v>
      </c>
      <c r="AO403" s="678">
        <v>3</v>
      </c>
      <c r="AP403" s="678">
        <v>4</v>
      </c>
      <c r="AQ403" s="678">
        <v>5</v>
      </c>
      <c r="AR403" s="678">
        <v>6</v>
      </c>
      <c r="AS403" s="678">
        <v>7</v>
      </c>
      <c r="AT403" s="678">
        <v>8</v>
      </c>
      <c r="AU403" s="678">
        <v>9</v>
      </c>
      <c r="AV403" s="678">
        <v>10</v>
      </c>
      <c r="AW403" s="678">
        <v>11</v>
      </c>
      <c r="AX403" s="679">
        <v>12</v>
      </c>
      <c r="AY403" s="319"/>
      <c r="AZ403" s="43"/>
      <c r="BA403" s="43"/>
      <c r="BB403" s="43"/>
    </row>
    <row r="404" spans="1:54" ht="13.5" customHeight="1">
      <c r="A404" s="1709" t="s">
        <v>56</v>
      </c>
      <c r="B404" s="1710" t="s">
        <v>57</v>
      </c>
      <c r="C404" s="1710" t="s">
        <v>58</v>
      </c>
      <c r="D404" s="1710" t="s">
        <v>59</v>
      </c>
      <c r="E404" s="1705" t="s">
        <v>60</v>
      </c>
      <c r="F404" s="1706" t="s">
        <v>61</v>
      </c>
      <c r="G404" s="1711" t="s">
        <v>62</v>
      </c>
      <c r="H404" s="1691"/>
      <c r="I404" s="1691"/>
      <c r="J404" s="1692"/>
      <c r="K404" s="1706" t="s">
        <v>63</v>
      </c>
      <c r="L404" s="1705" t="s">
        <v>64</v>
      </c>
      <c r="M404" s="1707" t="s">
        <v>65</v>
      </c>
      <c r="N404" s="1710" t="s">
        <v>66</v>
      </c>
      <c r="O404" s="31"/>
      <c r="P404" s="1663"/>
      <c r="Q404" s="1663"/>
      <c r="R404" s="1663"/>
      <c r="S404" s="1663"/>
      <c r="T404" s="550">
        <v>2</v>
      </c>
      <c r="U404" s="550"/>
      <c r="V404" s="551"/>
      <c r="W404" s="552"/>
      <c r="X404" s="551"/>
      <c r="Y404" s="552"/>
      <c r="Z404" s="552"/>
      <c r="AA404" s="552"/>
      <c r="AB404" s="552"/>
      <c r="AC404" s="552"/>
      <c r="AD404" s="552"/>
      <c r="AE404" s="552"/>
      <c r="AF404" s="552"/>
      <c r="AG404" s="552"/>
      <c r="AH404" s="680"/>
      <c r="AI404" s="552"/>
      <c r="AJ404" s="550">
        <v>2</v>
      </c>
      <c r="AK404" s="550"/>
      <c r="AL404" s="681"/>
      <c r="AM404" s="1737" t="s">
        <v>67</v>
      </c>
      <c r="AN404" s="1671"/>
      <c r="AO404" s="1671"/>
      <c r="AP404" s="1671"/>
      <c r="AQ404" s="1671"/>
      <c r="AR404" s="1671"/>
      <c r="AS404" s="1671"/>
      <c r="AT404" s="1671"/>
      <c r="AU404" s="1671"/>
      <c r="AV404" s="1671"/>
      <c r="AW404" s="1671"/>
      <c r="AX404" s="1671"/>
      <c r="AY404" s="319"/>
      <c r="AZ404" s="43"/>
      <c r="BA404" s="43"/>
      <c r="BB404" s="43"/>
    </row>
    <row r="405" spans="1:54" ht="13.5" customHeight="1">
      <c r="A405" s="1663"/>
      <c r="B405" s="1663"/>
      <c r="C405" s="1663"/>
      <c r="D405" s="1663"/>
      <c r="E405" s="1663"/>
      <c r="F405" s="1663"/>
      <c r="G405" s="1711" t="s">
        <v>68</v>
      </c>
      <c r="H405" s="1692"/>
      <c r="I405" s="1711" t="s">
        <v>69</v>
      </c>
      <c r="J405" s="1692"/>
      <c r="K405" s="1663"/>
      <c r="L405" s="1663"/>
      <c r="M405" s="1708"/>
      <c r="N405" s="1663"/>
      <c r="O405" s="31"/>
      <c r="P405" s="1664"/>
      <c r="Q405" s="1664"/>
      <c r="R405" s="1664"/>
      <c r="S405" s="1664"/>
      <c r="T405" s="234"/>
      <c r="U405" s="234"/>
      <c r="V405" s="234"/>
      <c r="W405" s="235" t="s">
        <v>16</v>
      </c>
      <c r="X405" s="235" t="s">
        <v>70</v>
      </c>
      <c r="Y405" s="236" t="s">
        <v>18</v>
      </c>
      <c r="Z405" s="236" t="s">
        <v>19</v>
      </c>
      <c r="AA405" s="236" t="s">
        <v>20</v>
      </c>
      <c r="AB405" s="236" t="s">
        <v>21</v>
      </c>
      <c r="AC405" s="236" t="s">
        <v>22</v>
      </c>
      <c r="AD405" s="235" t="s">
        <v>23</v>
      </c>
      <c r="AE405" s="235" t="s">
        <v>24</v>
      </c>
      <c r="AF405" s="235" t="s">
        <v>25</v>
      </c>
      <c r="AG405" s="235" t="s">
        <v>26</v>
      </c>
      <c r="AH405" s="235" t="s">
        <v>27</v>
      </c>
      <c r="AI405" s="466"/>
      <c r="AJ405" s="234"/>
      <c r="AK405" s="234"/>
      <c r="AL405" s="238"/>
      <c r="AM405" s="682" t="s">
        <v>16</v>
      </c>
      <c r="AN405" s="682" t="s">
        <v>70</v>
      </c>
      <c r="AO405" s="682" t="s">
        <v>18</v>
      </c>
      <c r="AP405" s="682" t="s">
        <v>19</v>
      </c>
      <c r="AQ405" s="682" t="s">
        <v>20</v>
      </c>
      <c r="AR405" s="682" t="s">
        <v>21</v>
      </c>
      <c r="AS405" s="682" t="s">
        <v>22</v>
      </c>
      <c r="AT405" s="682" t="s">
        <v>23</v>
      </c>
      <c r="AU405" s="682" t="s">
        <v>24</v>
      </c>
      <c r="AV405" s="682" t="s">
        <v>25</v>
      </c>
      <c r="AW405" s="682" t="s">
        <v>26</v>
      </c>
      <c r="AX405" s="682" t="s">
        <v>27</v>
      </c>
      <c r="AY405" s="319"/>
      <c r="AZ405" s="43"/>
      <c r="BA405" s="43"/>
      <c r="BB405" s="43"/>
    </row>
    <row r="406" spans="1:54" ht="13.5" customHeight="1">
      <c r="A406" s="1663"/>
      <c r="B406" s="1663"/>
      <c r="C406" s="1663"/>
      <c r="D406" s="1663"/>
      <c r="E406" s="1663"/>
      <c r="F406" s="1663"/>
      <c r="G406" s="71" t="s">
        <v>53</v>
      </c>
      <c r="H406" s="71" t="s">
        <v>71</v>
      </c>
      <c r="I406" s="71" t="s">
        <v>53</v>
      </c>
      <c r="J406" s="71" t="s">
        <v>71</v>
      </c>
      <c r="K406" s="1664"/>
      <c r="L406" s="1663"/>
      <c r="M406" s="1708"/>
      <c r="N406" s="1663"/>
      <c r="O406" s="31"/>
      <c r="P406" s="343"/>
      <c r="Q406" s="343"/>
      <c r="R406" s="344"/>
      <c r="S406" s="343"/>
      <c r="T406" s="241" t="s">
        <v>168</v>
      </c>
      <c r="U406" s="242" t="str">
        <f>+B408</f>
        <v>Sub Kegiatan Penyediaan Peralatan dan Perlengkapan Kantor</v>
      </c>
      <c r="V406" s="243">
        <f>SUM(V407:V411)</f>
        <v>104300000</v>
      </c>
      <c r="W406" s="68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684"/>
      <c r="AJ406" s="241"/>
      <c r="AK406" s="241" t="str">
        <f>+U406</f>
        <v>Sub Kegiatan Penyediaan Peralatan dan Perlengkapan Kantor</v>
      </c>
      <c r="AL406" s="244">
        <f>SUM(AL408:AL411)</f>
        <v>104300000</v>
      </c>
      <c r="AM406" s="685"/>
      <c r="AN406" s="244"/>
      <c r="AO406" s="244"/>
      <c r="AP406" s="244"/>
      <c r="AQ406" s="244"/>
      <c r="AR406" s="244"/>
      <c r="AS406" s="244"/>
      <c r="AT406" s="244"/>
      <c r="AU406" s="244"/>
      <c r="AV406" s="244"/>
      <c r="AW406" s="244"/>
      <c r="AX406" s="244"/>
      <c r="AY406" s="319"/>
      <c r="AZ406" s="43"/>
      <c r="BA406" s="43"/>
      <c r="BB406" s="43"/>
    </row>
    <row r="407" spans="1:54" ht="13.5" customHeight="1">
      <c r="A407" s="631"/>
      <c r="B407" s="632" t="s">
        <v>225</v>
      </c>
      <c r="C407" s="651"/>
      <c r="D407" s="643"/>
      <c r="E407" s="686"/>
      <c r="F407" s="636"/>
      <c r="G407" s="637"/>
      <c r="H407" s="638"/>
      <c r="I407" s="637"/>
      <c r="J407" s="637"/>
      <c r="K407" s="637"/>
      <c r="L407" s="639"/>
      <c r="M407" s="631"/>
      <c r="N407" s="631"/>
      <c r="O407" s="31"/>
      <c r="P407" s="343">
        <f>+E407/$E$39*H407</f>
        <v>0</v>
      </c>
      <c r="Q407" s="343">
        <f>+S407/E408*100</f>
        <v>0</v>
      </c>
      <c r="R407" s="344"/>
      <c r="S407" s="343">
        <f>+W407+X407+Y407+Z407</f>
        <v>0</v>
      </c>
      <c r="T407" s="242">
        <f t="shared" ref="T407:V407" si="416">+C407</f>
        <v>0</v>
      </c>
      <c r="U407" s="242">
        <f t="shared" si="416"/>
        <v>0</v>
      </c>
      <c r="V407" s="243">
        <f t="shared" si="416"/>
        <v>0</v>
      </c>
      <c r="W407" s="640"/>
      <c r="X407" s="102"/>
      <c r="Y407" s="106"/>
      <c r="Z407" s="102"/>
      <c r="AA407" s="102"/>
      <c r="AB407" s="105"/>
      <c r="AC407" s="102"/>
      <c r="AD407" s="102"/>
      <c r="AE407" s="105"/>
      <c r="AF407" s="106"/>
      <c r="AG407" s="107"/>
      <c r="AH407" s="107"/>
      <c r="AI407" s="106"/>
      <c r="AJ407" s="242">
        <f t="shared" ref="AJ407:AL407" si="417">+T407</f>
        <v>0</v>
      </c>
      <c r="AK407" s="242">
        <f t="shared" si="417"/>
        <v>0</v>
      </c>
      <c r="AL407" s="687">
        <f t="shared" si="417"/>
        <v>0</v>
      </c>
      <c r="AM407" s="268"/>
      <c r="AN407" s="102"/>
      <c r="AO407" s="106"/>
      <c r="AP407" s="102"/>
      <c r="AQ407" s="102"/>
      <c r="AR407" s="105"/>
      <c r="AS407" s="102"/>
      <c r="AT407" s="102"/>
      <c r="AU407" s="105"/>
      <c r="AV407" s="106"/>
      <c r="AW407" s="107"/>
      <c r="AX407" s="107"/>
      <c r="AY407" s="319">
        <f t="shared" ref="AY407:AY412" si="418">SUM(AM407:AX407)</f>
        <v>0</v>
      </c>
      <c r="AZ407" s="43"/>
      <c r="BA407" s="43"/>
      <c r="BB407" s="43"/>
    </row>
    <row r="408" spans="1:54" ht="50.25" customHeight="1">
      <c r="A408" s="660"/>
      <c r="B408" s="1741" t="s">
        <v>226</v>
      </c>
      <c r="C408" s="632" t="s">
        <v>73</v>
      </c>
      <c r="D408" s="643" t="s">
        <v>227</v>
      </c>
      <c r="E408" s="688">
        <v>33894000</v>
      </c>
      <c r="F408" s="636">
        <f t="shared" ref="F408:F411" si="419">+AY408</f>
        <v>0</v>
      </c>
      <c r="G408" s="637">
        <f t="shared" ref="G408:G412" si="420">+I408</f>
        <v>0</v>
      </c>
      <c r="H408" s="638">
        <f>'BERKALI KALI'!G214</f>
        <v>0</v>
      </c>
      <c r="I408" s="637">
        <f t="shared" ref="I408:I411" si="421">+Q408</f>
        <v>0</v>
      </c>
      <c r="J408" s="637">
        <f t="shared" ref="J408:J412" si="422">+F408/E408*100</f>
        <v>0</v>
      </c>
      <c r="K408" s="637">
        <f t="shared" ref="K408:K411" si="423">S408</f>
        <v>0</v>
      </c>
      <c r="L408" s="639">
        <f t="shared" ref="L408:L411" si="424">+E408-F408</f>
        <v>33894000</v>
      </c>
      <c r="M408" s="689"/>
      <c r="N408" s="631"/>
      <c r="O408" s="31"/>
      <c r="P408" s="343">
        <f t="shared" ref="P408:P411" si="425">+E408/$E$412*H408</f>
        <v>0</v>
      </c>
      <c r="Q408" s="343">
        <f t="shared" ref="Q408:Q412" si="426">+S408/E408*100</f>
        <v>0</v>
      </c>
      <c r="R408" s="344"/>
      <c r="S408" s="343">
        <f t="shared" ref="S408:S411" si="427">+W408</f>
        <v>0</v>
      </c>
      <c r="T408" s="483" t="str">
        <f t="shared" ref="T408:V408" si="428">+C408</f>
        <v>5.1.02.01.01.0024</v>
      </c>
      <c r="U408" s="483" t="str">
        <f t="shared" si="428"/>
        <v>Belanja Alat/Bahan untuk Kegiatan Kantor- Alat Tulis Kantor</v>
      </c>
      <c r="V408" s="690">
        <f t="shared" si="428"/>
        <v>33894000</v>
      </c>
      <c r="W408" s="600">
        <v>0</v>
      </c>
      <c r="X408" s="124">
        <v>0</v>
      </c>
      <c r="Y408" s="124">
        <v>3037000</v>
      </c>
      <c r="Z408" s="124">
        <v>6388500</v>
      </c>
      <c r="AA408" s="124">
        <v>6350000</v>
      </c>
      <c r="AB408" s="124">
        <v>3037000</v>
      </c>
      <c r="AC408" s="124">
        <v>0</v>
      </c>
      <c r="AD408" s="124">
        <v>6500000</v>
      </c>
      <c r="AE408" s="124">
        <v>4000000</v>
      </c>
      <c r="AF408" s="124">
        <v>0</v>
      </c>
      <c r="AG408" s="691">
        <v>4581500</v>
      </c>
      <c r="AH408" s="124">
        <v>0</v>
      </c>
      <c r="AI408" s="108"/>
      <c r="AJ408" s="483" t="str">
        <f t="shared" ref="AJ408:AL408" si="429">+T408</f>
        <v>5.1.02.01.01.0024</v>
      </c>
      <c r="AK408" s="483" t="str">
        <f t="shared" si="429"/>
        <v>Belanja Alat/Bahan untuk Kegiatan Kantor- Alat Tulis Kantor</v>
      </c>
      <c r="AL408" s="692">
        <f t="shared" si="429"/>
        <v>33894000</v>
      </c>
      <c r="AM408" s="268"/>
      <c r="AN408" s="102"/>
      <c r="AO408" s="105"/>
      <c r="AP408" s="105"/>
      <c r="AQ408" s="105"/>
      <c r="AR408" s="105"/>
      <c r="AS408" s="105"/>
      <c r="AT408" s="105"/>
      <c r="AU408" s="105"/>
      <c r="AV408" s="494"/>
      <c r="AW408" s="494"/>
      <c r="AX408" s="105"/>
      <c r="AY408" s="319">
        <f t="shared" si="418"/>
        <v>0</v>
      </c>
      <c r="AZ408" s="43"/>
      <c r="BA408" s="43"/>
      <c r="BB408" s="43"/>
    </row>
    <row r="409" spans="1:54" ht="45" customHeight="1">
      <c r="A409" s="660"/>
      <c r="B409" s="1663"/>
      <c r="C409" s="632" t="s">
        <v>80</v>
      </c>
      <c r="D409" s="643" t="s">
        <v>228</v>
      </c>
      <c r="E409" s="688">
        <v>64361000</v>
      </c>
      <c r="F409" s="636">
        <f t="shared" si="419"/>
        <v>0</v>
      </c>
      <c r="G409" s="637">
        <f t="shared" si="420"/>
        <v>0</v>
      </c>
      <c r="H409" s="638">
        <f>'BERKALI KALI'!G219</f>
        <v>0</v>
      </c>
      <c r="I409" s="637">
        <f t="shared" si="421"/>
        <v>0</v>
      </c>
      <c r="J409" s="637">
        <f t="shared" si="422"/>
        <v>0</v>
      </c>
      <c r="K409" s="637">
        <f t="shared" si="423"/>
        <v>0</v>
      </c>
      <c r="L409" s="639">
        <f t="shared" si="424"/>
        <v>64361000</v>
      </c>
      <c r="M409" s="689"/>
      <c r="N409" s="631"/>
      <c r="O409" s="31"/>
      <c r="P409" s="343">
        <f t="shared" si="425"/>
        <v>0</v>
      </c>
      <c r="Q409" s="343">
        <f t="shared" si="426"/>
        <v>0</v>
      </c>
      <c r="R409" s="344"/>
      <c r="S409" s="343">
        <f t="shared" si="427"/>
        <v>0</v>
      </c>
      <c r="T409" s="483" t="str">
        <f t="shared" ref="T409:V409" si="430">+C409</f>
        <v>5.1.02.01.01.0029</v>
      </c>
      <c r="U409" s="483" t="str">
        <f t="shared" si="430"/>
        <v>Belanja Alat/Bahan untuk Kegiatan Kantor- Bahan Komputer</v>
      </c>
      <c r="V409" s="693">
        <f t="shared" si="430"/>
        <v>64361000</v>
      </c>
      <c r="W409" s="124">
        <v>0</v>
      </c>
      <c r="X409" s="124">
        <v>9000000</v>
      </c>
      <c r="Y409" s="124">
        <v>9000000</v>
      </c>
      <c r="Z409" s="124">
        <v>0</v>
      </c>
      <c r="AA409" s="124">
        <v>9000000</v>
      </c>
      <c r="AB409" s="124">
        <v>9000000</v>
      </c>
      <c r="AC409" s="124">
        <v>0</v>
      </c>
      <c r="AD409" s="124">
        <v>9000000</v>
      </c>
      <c r="AE409" s="124">
        <v>9000000</v>
      </c>
      <c r="AF409" s="124">
        <v>0</v>
      </c>
      <c r="AG409" s="691">
        <v>0</v>
      </c>
      <c r="AH409" s="124">
        <v>10361000</v>
      </c>
      <c r="AI409" s="108"/>
      <c r="AJ409" s="483" t="str">
        <f t="shared" ref="AJ409:AL409" si="431">+T409</f>
        <v>5.1.02.01.01.0029</v>
      </c>
      <c r="AK409" s="483" t="str">
        <f t="shared" si="431"/>
        <v>Belanja Alat/Bahan untuk Kegiatan Kantor- Bahan Komputer</v>
      </c>
      <c r="AL409" s="692">
        <f t="shared" si="431"/>
        <v>64361000</v>
      </c>
      <c r="AM409" s="102"/>
      <c r="AN409" s="102"/>
      <c r="AO409" s="105"/>
      <c r="AP409" s="105"/>
      <c r="AQ409" s="105"/>
      <c r="AR409" s="105"/>
      <c r="AS409" s="105"/>
      <c r="AT409" s="105"/>
      <c r="AU409" s="105"/>
      <c r="AV409" s="494"/>
      <c r="AW409" s="494"/>
      <c r="AX409" s="105"/>
      <c r="AY409" s="319">
        <f t="shared" si="418"/>
        <v>0</v>
      </c>
      <c r="AZ409" s="43"/>
      <c r="BA409" s="43"/>
      <c r="BB409" s="43"/>
    </row>
    <row r="410" spans="1:54" ht="52.5" customHeight="1">
      <c r="A410" s="660"/>
      <c r="B410" s="1663"/>
      <c r="C410" s="694" t="s">
        <v>152</v>
      </c>
      <c r="D410" s="695" t="s">
        <v>229</v>
      </c>
      <c r="E410" s="644">
        <v>105000</v>
      </c>
      <c r="F410" s="636">
        <f t="shared" si="419"/>
        <v>0</v>
      </c>
      <c r="G410" s="637">
        <f t="shared" si="420"/>
        <v>0</v>
      </c>
      <c r="H410" s="638">
        <f>'BERKALI KALI'!G224</f>
        <v>0</v>
      </c>
      <c r="I410" s="637">
        <f t="shared" si="421"/>
        <v>0</v>
      </c>
      <c r="J410" s="637">
        <f t="shared" si="422"/>
        <v>0</v>
      </c>
      <c r="K410" s="637">
        <f t="shared" si="423"/>
        <v>0</v>
      </c>
      <c r="L410" s="639">
        <f t="shared" si="424"/>
        <v>105000</v>
      </c>
      <c r="M410" s="645"/>
      <c r="N410" s="631"/>
      <c r="O410" s="31"/>
      <c r="P410" s="343">
        <f t="shared" si="425"/>
        <v>0</v>
      </c>
      <c r="Q410" s="343">
        <f t="shared" si="426"/>
        <v>0</v>
      </c>
      <c r="R410" s="344"/>
      <c r="S410" s="343">
        <f t="shared" si="427"/>
        <v>0</v>
      </c>
      <c r="T410" s="483" t="str">
        <f t="shared" ref="T410:V410" si="432">+C410</f>
        <v>5.1.02.01.01.0036</v>
      </c>
      <c r="U410" s="483" t="str">
        <f t="shared" si="432"/>
        <v>Belanja Alat/Bahan untuk Kegiatan Kantor-Alat/Bahan untuk Kegiatan Kantor Lainnya</v>
      </c>
      <c r="V410" s="693">
        <f t="shared" si="432"/>
        <v>105000</v>
      </c>
      <c r="W410" s="124">
        <v>0</v>
      </c>
      <c r="X410" s="124">
        <v>0</v>
      </c>
      <c r="Y410" s="124">
        <v>0</v>
      </c>
      <c r="Z410" s="124">
        <v>0</v>
      </c>
      <c r="AA410" s="124">
        <v>0</v>
      </c>
      <c r="AB410" s="124">
        <v>0</v>
      </c>
      <c r="AC410" s="124">
        <v>0</v>
      </c>
      <c r="AD410" s="124">
        <v>105000</v>
      </c>
      <c r="AE410" s="124">
        <v>0</v>
      </c>
      <c r="AF410" s="124">
        <v>0</v>
      </c>
      <c r="AG410" s="124">
        <v>0</v>
      </c>
      <c r="AH410" s="124">
        <v>0</v>
      </c>
      <c r="AI410" s="108"/>
      <c r="AJ410" s="483" t="str">
        <f t="shared" ref="AJ410:AL410" si="433">+T410</f>
        <v>5.1.02.01.01.0036</v>
      </c>
      <c r="AK410" s="483" t="str">
        <f t="shared" si="433"/>
        <v>Belanja Alat/Bahan untuk Kegiatan Kantor-Alat/Bahan untuk Kegiatan Kantor Lainnya</v>
      </c>
      <c r="AL410" s="692">
        <f t="shared" si="433"/>
        <v>105000</v>
      </c>
      <c r="AM410" s="102"/>
      <c r="AN410" s="102"/>
      <c r="AO410" s="105"/>
      <c r="AP410" s="105"/>
      <c r="AQ410" s="105"/>
      <c r="AR410" s="105"/>
      <c r="AS410" s="105"/>
      <c r="AT410" s="105"/>
      <c r="AU410" s="105"/>
      <c r="AV410" s="494"/>
      <c r="AW410" s="494"/>
      <c r="AX410" s="105"/>
      <c r="AY410" s="319">
        <f t="shared" si="418"/>
        <v>0</v>
      </c>
      <c r="AZ410" s="43"/>
      <c r="BA410" s="43"/>
      <c r="BB410" s="43"/>
    </row>
    <row r="411" spans="1:54" ht="49.5" customHeight="1">
      <c r="A411" s="660"/>
      <c r="B411" s="1664"/>
      <c r="C411" s="632" t="s">
        <v>230</v>
      </c>
      <c r="D411" s="643" t="s">
        <v>231</v>
      </c>
      <c r="E411" s="644">
        <v>5940000</v>
      </c>
      <c r="F411" s="636">
        <f t="shared" si="419"/>
        <v>0</v>
      </c>
      <c r="G411" s="637">
        <f t="shared" si="420"/>
        <v>8.3333333333333321</v>
      </c>
      <c r="H411" s="638">
        <f>'BERKALI KALI'!G229</f>
        <v>0</v>
      </c>
      <c r="I411" s="637">
        <f t="shared" si="421"/>
        <v>8.3333333333333321</v>
      </c>
      <c r="J411" s="637">
        <f t="shared" si="422"/>
        <v>0</v>
      </c>
      <c r="K411" s="637">
        <f t="shared" si="423"/>
        <v>495000</v>
      </c>
      <c r="L411" s="639">
        <f t="shared" si="424"/>
        <v>5940000</v>
      </c>
      <c r="M411" s="689"/>
      <c r="N411" s="631"/>
      <c r="O411" s="31"/>
      <c r="P411" s="343">
        <f t="shared" si="425"/>
        <v>0</v>
      </c>
      <c r="Q411" s="343">
        <f t="shared" si="426"/>
        <v>8.3333333333333321</v>
      </c>
      <c r="R411" s="344"/>
      <c r="S411" s="343">
        <f t="shared" si="427"/>
        <v>495000</v>
      </c>
      <c r="T411" s="483" t="str">
        <f t="shared" ref="T411:V411" si="434">+C411</f>
        <v>5.1.02.02.01.0062</v>
      </c>
      <c r="U411" s="483" t="str">
        <f t="shared" si="434"/>
        <v>Belanja Langganan Jurnal/Surat Kabar / Majalah</v>
      </c>
      <c r="V411" s="693">
        <f t="shared" si="434"/>
        <v>5940000</v>
      </c>
      <c r="W411" s="124">
        <v>495000</v>
      </c>
      <c r="X411" s="124">
        <v>495000</v>
      </c>
      <c r="Y411" s="124">
        <v>495000</v>
      </c>
      <c r="Z411" s="124">
        <v>495000</v>
      </c>
      <c r="AA411" s="124">
        <v>495000</v>
      </c>
      <c r="AB411" s="124">
        <v>495000</v>
      </c>
      <c r="AC411" s="124">
        <v>495000</v>
      </c>
      <c r="AD411" s="124">
        <v>495000</v>
      </c>
      <c r="AE411" s="124">
        <v>495000</v>
      </c>
      <c r="AF411" s="124">
        <v>495000</v>
      </c>
      <c r="AG411" s="124">
        <v>495000</v>
      </c>
      <c r="AH411" s="124">
        <v>495000</v>
      </c>
      <c r="AI411" s="108"/>
      <c r="AJ411" s="483" t="str">
        <f t="shared" ref="AJ411:AL411" si="435">+T411</f>
        <v>5.1.02.02.01.0062</v>
      </c>
      <c r="AK411" s="483" t="str">
        <f t="shared" si="435"/>
        <v>Belanja Langganan Jurnal/Surat Kabar / Majalah</v>
      </c>
      <c r="AL411" s="692">
        <f t="shared" si="435"/>
        <v>5940000</v>
      </c>
      <c r="AM411" s="102"/>
      <c r="AN411" s="105"/>
      <c r="AO411" s="105"/>
      <c r="AP411" s="105"/>
      <c r="AQ411" s="105"/>
      <c r="AR411" s="105"/>
      <c r="AS411" s="105"/>
      <c r="AT411" s="105"/>
      <c r="AU411" s="105"/>
      <c r="AV411" s="494"/>
      <c r="AW411" s="494"/>
      <c r="AX411" s="105"/>
      <c r="AY411" s="319">
        <f t="shared" si="418"/>
        <v>0</v>
      </c>
      <c r="AZ411" s="43"/>
      <c r="BA411" s="43"/>
      <c r="BB411" s="43"/>
    </row>
    <row r="412" spans="1:54" ht="22.5" customHeight="1">
      <c r="A412" s="631"/>
      <c r="B412" s="631"/>
      <c r="C412" s="650" t="s">
        <v>84</v>
      </c>
      <c r="D412" s="632"/>
      <c r="E412" s="652">
        <f t="shared" ref="E412:F412" si="436">SUM(E407:E411)</f>
        <v>104300000</v>
      </c>
      <c r="F412" s="696">
        <f t="shared" si="436"/>
        <v>0</v>
      </c>
      <c r="G412" s="653">
        <f t="shared" si="420"/>
        <v>0.47459252157238735</v>
      </c>
      <c r="H412" s="654">
        <f t="shared" ref="H412:I412" si="437">+P412</f>
        <v>0</v>
      </c>
      <c r="I412" s="653">
        <f t="shared" si="437"/>
        <v>0.47459252157238735</v>
      </c>
      <c r="J412" s="653">
        <f t="shared" si="422"/>
        <v>0</v>
      </c>
      <c r="K412" s="653">
        <f>SUM(K408:K411)</f>
        <v>495000</v>
      </c>
      <c r="L412" s="655">
        <f>SUM(L407:L411)</f>
        <v>104300000</v>
      </c>
      <c r="M412" s="656"/>
      <c r="N412" s="642"/>
      <c r="O412" s="31"/>
      <c r="P412" s="657">
        <f>SUM(P408:P411)</f>
        <v>0</v>
      </c>
      <c r="Q412" s="657">
        <f t="shared" si="426"/>
        <v>0.47459252157238735</v>
      </c>
      <c r="R412" s="658"/>
      <c r="S412" s="657">
        <f>SUM(S407:S411)</f>
        <v>495000</v>
      </c>
      <c r="T412" s="344"/>
      <c r="U412" s="344"/>
      <c r="V412" s="657">
        <f>SUM(V407:V411)</f>
        <v>104300000</v>
      </c>
      <c r="W412" s="657">
        <f t="shared" ref="W412:AH412" si="438">SUM(W408:W411)</f>
        <v>495000</v>
      </c>
      <c r="X412" s="657">
        <f t="shared" si="438"/>
        <v>9495000</v>
      </c>
      <c r="Y412" s="657">
        <f t="shared" si="438"/>
        <v>12532000</v>
      </c>
      <c r="Z412" s="657">
        <f t="shared" si="438"/>
        <v>6883500</v>
      </c>
      <c r="AA412" s="657">
        <f t="shared" si="438"/>
        <v>15845000</v>
      </c>
      <c r="AB412" s="657">
        <f t="shared" si="438"/>
        <v>12532000</v>
      </c>
      <c r="AC412" s="657">
        <f t="shared" si="438"/>
        <v>495000</v>
      </c>
      <c r="AD412" s="657">
        <f t="shared" si="438"/>
        <v>16100000</v>
      </c>
      <c r="AE412" s="657">
        <f t="shared" si="438"/>
        <v>13495000</v>
      </c>
      <c r="AF412" s="657">
        <f t="shared" si="438"/>
        <v>495000</v>
      </c>
      <c r="AG412" s="657">
        <f t="shared" si="438"/>
        <v>5076500</v>
      </c>
      <c r="AH412" s="657">
        <f t="shared" si="438"/>
        <v>10856000</v>
      </c>
      <c r="AI412" s="319">
        <f>SUM(W412:AH412)</f>
        <v>104300000</v>
      </c>
      <c r="AJ412" s="658"/>
      <c r="AK412" s="658"/>
      <c r="AL412" s="697">
        <f t="shared" ref="AL412:AU412" si="439">SUM(AL407:AL411)</f>
        <v>104300000</v>
      </c>
      <c r="AM412" s="349">
        <f t="shared" si="439"/>
        <v>0</v>
      </c>
      <c r="AN412" s="349">
        <f t="shared" si="439"/>
        <v>0</v>
      </c>
      <c r="AO412" s="349">
        <f t="shared" si="439"/>
        <v>0</v>
      </c>
      <c r="AP412" s="349">
        <f t="shared" si="439"/>
        <v>0</v>
      </c>
      <c r="AQ412" s="349">
        <f t="shared" si="439"/>
        <v>0</v>
      </c>
      <c r="AR412" s="349">
        <f t="shared" si="439"/>
        <v>0</v>
      </c>
      <c r="AS412" s="349">
        <f t="shared" si="439"/>
        <v>0</v>
      </c>
      <c r="AT412" s="349">
        <f t="shared" si="439"/>
        <v>0</v>
      </c>
      <c r="AU412" s="349">
        <f t="shared" si="439"/>
        <v>0</v>
      </c>
      <c r="AV412" s="349">
        <f>SUM(AV408:AV411)</f>
        <v>0</v>
      </c>
      <c r="AW412" s="349">
        <f t="shared" ref="AW412:AX412" si="440">SUM(AW407:AW411)</f>
        <v>0</v>
      </c>
      <c r="AX412" s="349">
        <f t="shared" si="440"/>
        <v>0</v>
      </c>
      <c r="AY412" s="319">
        <f t="shared" si="418"/>
        <v>0</v>
      </c>
      <c r="AZ412" s="43"/>
      <c r="BA412" s="43"/>
      <c r="BB412" s="43"/>
    </row>
    <row r="413" spans="1:54" ht="13.5" customHeight="1">
      <c r="A413" s="623"/>
      <c r="B413" s="660"/>
      <c r="C413" s="661"/>
      <c r="D413" s="662"/>
      <c r="E413" s="663"/>
      <c r="F413" s="664"/>
      <c r="G413" s="665"/>
      <c r="H413" s="666"/>
      <c r="I413" s="665"/>
      <c r="J413" s="665"/>
      <c r="K413" s="665"/>
      <c r="L413" s="667"/>
      <c r="M413" s="660"/>
      <c r="N413" s="660"/>
      <c r="O413" s="31"/>
      <c r="P413" s="31"/>
      <c r="Q413" s="31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</row>
    <row r="414" spans="1:54" ht="13.5" customHeight="1">
      <c r="A414" s="232"/>
      <c r="B414" s="232"/>
      <c r="C414" s="232"/>
      <c r="D414" s="200"/>
      <c r="E414" s="201"/>
      <c r="F414" s="199"/>
      <c r="G414" s="202"/>
      <c r="H414" s="203"/>
      <c r="I414" s="199"/>
      <c r="J414" s="232"/>
      <c r="K414" s="232"/>
      <c r="L414" s="1675" t="s">
        <v>85</v>
      </c>
      <c r="M414" s="1655"/>
      <c r="N414" s="1655"/>
      <c r="O414" s="31"/>
      <c r="P414" s="31"/>
      <c r="Q414" s="31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</row>
    <row r="415" spans="1:54" ht="13.5" customHeight="1">
      <c r="A415" s="232"/>
      <c r="B415" s="1699" t="s">
        <v>87</v>
      </c>
      <c r="C415" s="1655"/>
      <c r="D415" s="207"/>
      <c r="E415" s="200"/>
      <c r="F415" s="199"/>
      <c r="G415" s="202"/>
      <c r="H415" s="203"/>
      <c r="I415" s="199"/>
      <c r="J415" s="200"/>
      <c r="K415" s="200"/>
      <c r="L415" s="1675" t="s">
        <v>86</v>
      </c>
      <c r="M415" s="1655"/>
      <c r="N415" s="1655"/>
      <c r="O415" s="31"/>
      <c r="P415" s="31"/>
      <c r="Q415" s="31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</row>
    <row r="416" spans="1:54" ht="13.5" customHeight="1">
      <c r="A416" s="199"/>
      <c r="B416" s="668"/>
      <c r="C416" s="668"/>
      <c r="D416" s="232"/>
      <c r="E416" s="669"/>
      <c r="F416" s="670"/>
      <c r="G416" s="319"/>
      <c r="H416" s="671"/>
      <c r="I416" s="199"/>
      <c r="J416" s="223"/>
      <c r="K416" s="223"/>
      <c r="L416" s="1676" t="s">
        <v>88</v>
      </c>
      <c r="M416" s="1655"/>
      <c r="N416" s="1655"/>
      <c r="O416" s="31"/>
      <c r="P416" s="31"/>
      <c r="Q416" s="31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</row>
    <row r="417" spans="1:54" ht="13.5" customHeight="1">
      <c r="A417" s="670"/>
      <c r="B417" s="668"/>
      <c r="C417" s="668"/>
      <c r="D417" s="232"/>
      <c r="E417" s="672"/>
      <c r="F417" s="670"/>
      <c r="G417" s="319"/>
      <c r="H417" s="671"/>
      <c r="I417" s="673"/>
      <c r="J417" s="455"/>
      <c r="K417" s="455"/>
      <c r="L417" s="1676" t="s">
        <v>89</v>
      </c>
      <c r="M417" s="1655"/>
      <c r="N417" s="1655"/>
      <c r="O417" s="31"/>
      <c r="P417" s="31"/>
      <c r="Q417" s="31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</row>
    <row r="418" spans="1:54" ht="13.5" customHeight="1">
      <c r="A418" s="673"/>
      <c r="B418" s="668"/>
      <c r="C418" s="668"/>
      <c r="D418" s="232"/>
      <c r="E418" s="672"/>
      <c r="F418" s="670"/>
      <c r="G418" s="319"/>
      <c r="H418" s="671"/>
      <c r="I418" s="673"/>
      <c r="J418" s="455"/>
      <c r="K418" s="455"/>
      <c r="L418" s="674"/>
      <c r="M418" s="674"/>
      <c r="N418" s="674"/>
      <c r="O418" s="31"/>
      <c r="P418" s="31"/>
      <c r="Q418" s="31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</row>
    <row r="419" spans="1:54" ht="13.5" customHeight="1">
      <c r="A419" s="673"/>
      <c r="B419" s="1713" t="s">
        <v>219</v>
      </c>
      <c r="C419" s="1655"/>
      <c r="D419" s="233"/>
      <c r="E419" s="619"/>
      <c r="F419" s="320"/>
      <c r="G419" s="320"/>
      <c r="H419" s="320"/>
      <c r="I419" s="673"/>
      <c r="J419" s="455"/>
      <c r="K419" s="455"/>
      <c r="L419" s="674"/>
      <c r="M419" s="674"/>
      <c r="N419" s="674"/>
      <c r="O419" s="31"/>
      <c r="P419" s="31"/>
      <c r="Q419" s="31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</row>
    <row r="420" spans="1:54" ht="13.5" customHeight="1">
      <c r="A420" s="619"/>
      <c r="B420" s="1714" t="s">
        <v>220</v>
      </c>
      <c r="C420" s="1655"/>
      <c r="D420" s="233"/>
      <c r="E420" s="531"/>
      <c r="F420" s="320"/>
      <c r="G420" s="320"/>
      <c r="H420" s="320"/>
      <c r="I420" s="675"/>
      <c r="J420" s="216"/>
      <c r="K420" s="216"/>
      <c r="L420" s="1677" t="s">
        <v>91</v>
      </c>
      <c r="M420" s="1655"/>
      <c r="N420" s="1655"/>
      <c r="O420" s="31"/>
      <c r="P420" s="31"/>
      <c r="Q420" s="31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</row>
    <row r="421" spans="1:54" ht="13.5" customHeight="1">
      <c r="A421" s="531"/>
      <c r="B421" s="455"/>
      <c r="C421" s="232"/>
      <c r="D421" s="232"/>
      <c r="E421" s="320"/>
      <c r="F421" s="319"/>
      <c r="G421" s="319"/>
      <c r="H421" s="671"/>
      <c r="I421" s="676"/>
      <c r="J421" s="677"/>
      <c r="K421" s="677"/>
      <c r="L421" s="1682" t="s">
        <v>93</v>
      </c>
      <c r="M421" s="1655"/>
      <c r="N421" s="1655"/>
      <c r="O421" s="31"/>
      <c r="P421" s="31"/>
      <c r="Q421" s="31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</row>
    <row r="422" spans="1:54" ht="13.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31"/>
      <c r="N422" s="31"/>
      <c r="O422" s="31"/>
      <c r="P422" s="31"/>
      <c r="Q422" s="31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</row>
    <row r="423" spans="1:54" ht="13.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31"/>
      <c r="N423" s="31"/>
      <c r="O423" s="31"/>
      <c r="P423" s="31"/>
      <c r="Q423" s="31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</row>
    <row r="424" spans="1:54" ht="13.5" customHeight="1">
      <c r="A424" s="620">
        <v>16</v>
      </c>
      <c r="B424" s="1683"/>
      <c r="C424" s="1655"/>
      <c r="D424" s="1655"/>
      <c r="E424" s="1655"/>
      <c r="F424" s="1655"/>
      <c r="G424" s="1655"/>
      <c r="H424" s="1655"/>
      <c r="I424" s="1655"/>
      <c r="J424" s="1655"/>
      <c r="K424" s="1655"/>
      <c r="L424" s="1655"/>
      <c r="M424" s="1655"/>
      <c r="N424" s="621"/>
      <c r="O424" s="31"/>
      <c r="P424" s="31"/>
      <c r="Q424" s="31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</row>
    <row r="425" spans="1:54" ht="13.5" customHeight="1">
      <c r="A425" s="621"/>
      <c r="B425" s="1670" t="s">
        <v>45</v>
      </c>
      <c r="C425" s="1655"/>
      <c r="D425" s="1655"/>
      <c r="E425" s="1655"/>
      <c r="F425" s="1655"/>
      <c r="G425" s="1655"/>
      <c r="H425" s="1655"/>
      <c r="I425" s="1655"/>
      <c r="J425" s="1655"/>
      <c r="K425" s="1655"/>
      <c r="L425" s="1655"/>
      <c r="M425" s="1655"/>
      <c r="N425" s="1655"/>
      <c r="O425" s="31"/>
      <c r="P425" s="31"/>
      <c r="Q425" s="31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</row>
    <row r="426" spans="1:54" ht="13.5" customHeight="1">
      <c r="A426" s="621"/>
      <c r="B426" s="1670" t="s">
        <v>46</v>
      </c>
      <c r="C426" s="1655"/>
      <c r="D426" s="1655"/>
      <c r="E426" s="1655"/>
      <c r="F426" s="1655"/>
      <c r="G426" s="1655"/>
      <c r="H426" s="1655"/>
      <c r="I426" s="1655"/>
      <c r="J426" s="1655"/>
      <c r="K426" s="1655"/>
      <c r="L426" s="1655"/>
      <c r="M426" s="1655"/>
      <c r="N426" s="1655"/>
      <c r="O426" s="31"/>
      <c r="P426" s="31"/>
      <c r="Q426" s="31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</row>
    <row r="427" spans="1:54" ht="13.5" customHeight="1">
      <c r="A427" s="621"/>
      <c r="B427" s="1670" t="s">
        <v>47</v>
      </c>
      <c r="C427" s="1655"/>
      <c r="D427" s="1655"/>
      <c r="E427" s="1655"/>
      <c r="F427" s="1655"/>
      <c r="G427" s="1655"/>
      <c r="H427" s="1655"/>
      <c r="I427" s="1655"/>
      <c r="J427" s="1655"/>
      <c r="K427" s="1655"/>
      <c r="L427" s="1655"/>
      <c r="M427" s="1655"/>
      <c r="N427" s="1655"/>
      <c r="O427" s="31"/>
      <c r="P427" s="31"/>
      <c r="Q427" s="31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</row>
    <row r="428" spans="1:54" ht="13.5" customHeight="1">
      <c r="A428" s="622"/>
      <c r="B428" s="622"/>
      <c r="C428" s="623"/>
      <c r="D428" s="623"/>
      <c r="E428" s="624"/>
      <c r="F428" s="625"/>
      <c r="G428" s="626"/>
      <c r="H428" s="627"/>
      <c r="I428" s="626" t="s">
        <v>49</v>
      </c>
      <c r="J428" s="626"/>
      <c r="K428" s="626"/>
      <c r="L428" s="628"/>
      <c r="M428" s="629"/>
      <c r="N428" s="629"/>
      <c r="O428" s="31"/>
      <c r="P428" s="319"/>
      <c r="Q428" s="319"/>
      <c r="R428" s="232"/>
      <c r="S428" s="319"/>
      <c r="T428" s="232"/>
      <c r="U428" s="232"/>
      <c r="V428" s="232"/>
      <c r="W428" s="1678" t="s">
        <v>137</v>
      </c>
      <c r="X428" s="1655"/>
      <c r="Y428" s="1655"/>
      <c r="Z428" s="1655"/>
      <c r="AA428" s="1655"/>
      <c r="AB428" s="1655"/>
      <c r="AC428" s="1655"/>
      <c r="AD428" s="1655"/>
      <c r="AE428" s="1655"/>
      <c r="AF428" s="1655"/>
      <c r="AG428" s="1655"/>
      <c r="AH428" s="1655"/>
      <c r="AI428" s="455"/>
      <c r="AJ428" s="623"/>
      <c r="AK428" s="623"/>
      <c r="AL428" s="698"/>
      <c r="AM428" s="667"/>
      <c r="AN428" s="667"/>
      <c r="AO428" s="667"/>
      <c r="AP428" s="667"/>
      <c r="AQ428" s="667"/>
      <c r="AR428" s="667"/>
      <c r="AS428" s="667"/>
      <c r="AT428" s="667"/>
      <c r="AU428" s="667"/>
      <c r="AV428" s="667"/>
      <c r="AW428" s="667"/>
      <c r="AX428" s="667"/>
      <c r="AY428" s="699"/>
      <c r="AZ428" s="43"/>
      <c r="BA428" s="43"/>
      <c r="BB428" s="43"/>
    </row>
    <row r="429" spans="1:54" ht="25.5" customHeight="1">
      <c r="A429" s="622"/>
      <c r="B429" s="622"/>
      <c r="C429" s="623"/>
      <c r="D429" s="623"/>
      <c r="E429" s="624"/>
      <c r="F429" s="625"/>
      <c r="G429" s="626"/>
      <c r="H429" s="627"/>
      <c r="I429" s="626"/>
      <c r="J429" s="626"/>
      <c r="K429" s="626"/>
      <c r="L429" s="628"/>
      <c r="M429" s="629"/>
      <c r="N429" s="629"/>
      <c r="O429" s="31"/>
      <c r="P429" s="1679" t="s">
        <v>52</v>
      </c>
      <c r="Q429" s="1680" t="s">
        <v>53</v>
      </c>
      <c r="R429" s="1681"/>
      <c r="S429" s="1679" t="s">
        <v>54</v>
      </c>
      <c r="T429" s="456"/>
      <c r="U429" s="456"/>
      <c r="V429" s="456"/>
      <c r="W429" s="457">
        <v>1</v>
      </c>
      <c r="X429" s="457">
        <v>2</v>
      </c>
      <c r="Y429" s="457">
        <v>3</v>
      </c>
      <c r="Z429" s="457">
        <v>4</v>
      </c>
      <c r="AA429" s="457">
        <v>5</v>
      </c>
      <c r="AB429" s="457">
        <v>6</v>
      </c>
      <c r="AC429" s="457">
        <v>7</v>
      </c>
      <c r="AD429" s="457">
        <v>8</v>
      </c>
      <c r="AE429" s="457">
        <v>9</v>
      </c>
      <c r="AF429" s="457">
        <v>10</v>
      </c>
      <c r="AG429" s="457">
        <v>11</v>
      </c>
      <c r="AH429" s="458">
        <v>12</v>
      </c>
      <c r="AI429" s="232"/>
      <c r="AJ429" s="456"/>
      <c r="AK429" s="456"/>
      <c r="AL429" s="460"/>
      <c r="AM429" s="461">
        <v>1</v>
      </c>
      <c r="AN429" s="461">
        <v>2</v>
      </c>
      <c r="AO429" s="461">
        <v>3</v>
      </c>
      <c r="AP429" s="461">
        <v>4</v>
      </c>
      <c r="AQ429" s="461">
        <v>5</v>
      </c>
      <c r="AR429" s="461">
        <v>6</v>
      </c>
      <c r="AS429" s="461">
        <v>7</v>
      </c>
      <c r="AT429" s="461">
        <v>8</v>
      </c>
      <c r="AU429" s="461">
        <v>9</v>
      </c>
      <c r="AV429" s="461">
        <v>10</v>
      </c>
      <c r="AW429" s="461">
        <v>11</v>
      </c>
      <c r="AX429" s="462">
        <v>12</v>
      </c>
      <c r="AY429" s="319"/>
      <c r="AZ429" s="43"/>
      <c r="BA429" s="43"/>
      <c r="BB429" s="43"/>
    </row>
    <row r="430" spans="1:54" ht="13.5" customHeight="1">
      <c r="A430" s="1709" t="s">
        <v>56</v>
      </c>
      <c r="B430" s="1710" t="s">
        <v>57</v>
      </c>
      <c r="C430" s="1710" t="s">
        <v>58</v>
      </c>
      <c r="D430" s="1710" t="s">
        <v>59</v>
      </c>
      <c r="E430" s="1705" t="s">
        <v>60</v>
      </c>
      <c r="F430" s="1706" t="s">
        <v>61</v>
      </c>
      <c r="G430" s="1711" t="s">
        <v>62</v>
      </c>
      <c r="H430" s="1691"/>
      <c r="I430" s="1691"/>
      <c r="J430" s="1692"/>
      <c r="K430" s="1706" t="s">
        <v>63</v>
      </c>
      <c r="L430" s="1705" t="s">
        <v>64</v>
      </c>
      <c r="M430" s="1707" t="s">
        <v>65</v>
      </c>
      <c r="N430" s="1710" t="s">
        <v>66</v>
      </c>
      <c r="O430" s="31"/>
      <c r="P430" s="1663"/>
      <c r="Q430" s="1663"/>
      <c r="R430" s="1663"/>
      <c r="S430" s="1663"/>
      <c r="T430" s="550">
        <v>2</v>
      </c>
      <c r="U430" s="550"/>
      <c r="V430" s="551"/>
      <c r="W430" s="552"/>
      <c r="X430" s="551"/>
      <c r="Y430" s="552"/>
      <c r="Z430" s="552"/>
      <c r="AA430" s="552"/>
      <c r="AB430" s="552"/>
      <c r="AC430" s="552"/>
      <c r="AD430" s="552"/>
      <c r="AE430" s="552"/>
      <c r="AF430" s="552"/>
      <c r="AG430" s="552"/>
      <c r="AH430" s="552"/>
      <c r="AI430" s="552"/>
      <c r="AJ430" s="550">
        <v>3</v>
      </c>
      <c r="AK430" s="550"/>
      <c r="AL430" s="681"/>
      <c r="AM430" s="1737" t="s">
        <v>67</v>
      </c>
      <c r="AN430" s="1671"/>
      <c r="AO430" s="1671"/>
      <c r="AP430" s="1671"/>
      <c r="AQ430" s="1671"/>
      <c r="AR430" s="1671"/>
      <c r="AS430" s="1671"/>
      <c r="AT430" s="1671"/>
      <c r="AU430" s="1671"/>
      <c r="AV430" s="1671"/>
      <c r="AW430" s="1671"/>
      <c r="AX430" s="1671"/>
      <c r="AY430" s="319"/>
      <c r="AZ430" s="43"/>
      <c r="BA430" s="43"/>
      <c r="BB430" s="43"/>
    </row>
    <row r="431" spans="1:54" ht="13.5" customHeight="1">
      <c r="A431" s="1663"/>
      <c r="B431" s="1663"/>
      <c r="C431" s="1663"/>
      <c r="D431" s="1663"/>
      <c r="E431" s="1663"/>
      <c r="F431" s="1663"/>
      <c r="G431" s="1711" t="s">
        <v>68</v>
      </c>
      <c r="H431" s="1692"/>
      <c r="I431" s="1711" t="s">
        <v>69</v>
      </c>
      <c r="J431" s="1692"/>
      <c r="K431" s="1663"/>
      <c r="L431" s="1663"/>
      <c r="M431" s="1708"/>
      <c r="N431" s="1663"/>
      <c r="O431" s="31"/>
      <c r="P431" s="1664"/>
      <c r="Q431" s="1664"/>
      <c r="R431" s="1664"/>
      <c r="S431" s="1664"/>
      <c r="T431" s="234"/>
      <c r="U431" s="234"/>
      <c r="V431" s="234"/>
      <c r="W431" s="235" t="s">
        <v>16</v>
      </c>
      <c r="X431" s="235" t="s">
        <v>70</v>
      </c>
      <c r="Y431" s="236" t="s">
        <v>18</v>
      </c>
      <c r="Z431" s="236" t="s">
        <v>19</v>
      </c>
      <c r="AA431" s="236" t="s">
        <v>20</v>
      </c>
      <c r="AB431" s="236" t="s">
        <v>21</v>
      </c>
      <c r="AC431" s="236" t="s">
        <v>22</v>
      </c>
      <c r="AD431" s="235" t="s">
        <v>23</v>
      </c>
      <c r="AE431" s="235" t="s">
        <v>24</v>
      </c>
      <c r="AF431" s="235" t="s">
        <v>25</v>
      </c>
      <c r="AG431" s="235" t="s">
        <v>26</v>
      </c>
      <c r="AH431" s="235" t="s">
        <v>27</v>
      </c>
      <c r="AI431" s="466"/>
      <c r="AJ431" s="234"/>
      <c r="AK431" s="700" t="str">
        <f>+U432</f>
        <v>Sub Kegiatan Penyediaan Peralatan Rumah Tangga</v>
      </c>
      <c r="AL431" s="238"/>
      <c r="AM431" s="239" t="s">
        <v>16</v>
      </c>
      <c r="AN431" s="239" t="s">
        <v>70</v>
      </c>
      <c r="AO431" s="240" t="s">
        <v>18</v>
      </c>
      <c r="AP431" s="240" t="s">
        <v>19</v>
      </c>
      <c r="AQ431" s="240" t="s">
        <v>20</v>
      </c>
      <c r="AR431" s="240" t="s">
        <v>21</v>
      </c>
      <c r="AS431" s="240" t="s">
        <v>22</v>
      </c>
      <c r="AT431" s="239" t="s">
        <v>23</v>
      </c>
      <c r="AU431" s="239" t="s">
        <v>24</v>
      </c>
      <c r="AV431" s="239" t="s">
        <v>25</v>
      </c>
      <c r="AW431" s="239" t="s">
        <v>26</v>
      </c>
      <c r="AX431" s="239" t="s">
        <v>27</v>
      </c>
      <c r="AY431" s="319"/>
      <c r="AZ431" s="43"/>
      <c r="BA431" s="43"/>
      <c r="BB431" s="43"/>
    </row>
    <row r="432" spans="1:54" ht="13.5" customHeight="1">
      <c r="A432" s="1663"/>
      <c r="B432" s="1663"/>
      <c r="C432" s="1663"/>
      <c r="D432" s="1663"/>
      <c r="E432" s="1663"/>
      <c r="F432" s="1663"/>
      <c r="G432" s="71" t="s">
        <v>53</v>
      </c>
      <c r="H432" s="71" t="s">
        <v>71</v>
      </c>
      <c r="I432" s="71" t="s">
        <v>53</v>
      </c>
      <c r="J432" s="71" t="s">
        <v>71</v>
      </c>
      <c r="K432" s="1664"/>
      <c r="L432" s="1663"/>
      <c r="M432" s="1708"/>
      <c r="N432" s="1663"/>
      <c r="O432" s="31"/>
      <c r="P432" s="343"/>
      <c r="Q432" s="343"/>
      <c r="R432" s="344"/>
      <c r="S432" s="343"/>
      <c r="T432" s="241" t="s">
        <v>168</v>
      </c>
      <c r="U432" s="242" t="str">
        <f>+B434</f>
        <v>Sub Kegiatan Penyediaan Peralatan Rumah Tangga</v>
      </c>
      <c r="V432" s="243">
        <f>+E437</f>
        <v>22265000</v>
      </c>
      <c r="W432" s="493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561"/>
      <c r="AJ432" s="241" t="s">
        <v>168</v>
      </c>
      <c r="AK432" s="242" t="str">
        <f>+T434</f>
        <v>5.1.02.01.01.0030</v>
      </c>
      <c r="AL432" s="244">
        <f>SUM(AL434:AL436)</f>
        <v>22265000</v>
      </c>
      <c r="AM432" s="493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319"/>
      <c r="AZ432" s="43"/>
      <c r="BA432" s="43"/>
      <c r="BB432" s="43"/>
    </row>
    <row r="433" spans="1:54" ht="13.5" customHeight="1">
      <c r="A433" s="631"/>
      <c r="B433" s="632" t="s">
        <v>232</v>
      </c>
      <c r="C433" s="651"/>
      <c r="D433" s="564"/>
      <c r="E433" s="686"/>
      <c r="F433" s="636"/>
      <c r="G433" s="637"/>
      <c r="H433" s="638"/>
      <c r="I433" s="637"/>
      <c r="J433" s="637"/>
      <c r="K433" s="637"/>
      <c r="L433" s="639"/>
      <c r="M433" s="631"/>
      <c r="N433" s="631"/>
      <c r="O433" s="31"/>
      <c r="P433" s="343"/>
      <c r="Q433" s="343"/>
      <c r="R433" s="344"/>
      <c r="S433" s="343"/>
      <c r="T433" s="242"/>
      <c r="U433" s="242"/>
      <c r="V433" s="572"/>
      <c r="W433" s="640"/>
      <c r="X433" s="640"/>
      <c r="Y433" s="640"/>
      <c r="Z433" s="640"/>
      <c r="AA433" s="640"/>
      <c r="AB433" s="640"/>
      <c r="AC433" s="640"/>
      <c r="AD433" s="640"/>
      <c r="AE433" s="640"/>
      <c r="AF433" s="640"/>
      <c r="AG433" s="640"/>
      <c r="AH433" s="102"/>
      <c r="AI433" s="108"/>
      <c r="AJ433" s="242">
        <f t="shared" ref="AJ433:AL433" si="441">+T433</f>
        <v>0</v>
      </c>
      <c r="AK433" s="242">
        <f t="shared" si="441"/>
        <v>0</v>
      </c>
      <c r="AL433" s="687">
        <f t="shared" si="441"/>
        <v>0</v>
      </c>
      <c r="AM433" s="110"/>
      <c r="AN433" s="110"/>
      <c r="AO433" s="110"/>
      <c r="AP433" s="110"/>
      <c r="AQ433" s="110"/>
      <c r="AR433" s="110"/>
      <c r="AS433" s="110"/>
      <c r="AT433" s="110"/>
      <c r="AU433" s="110"/>
      <c r="AV433" s="110"/>
      <c r="AW433" s="110"/>
      <c r="AX433" s="102"/>
      <c r="AY433" s="319">
        <f t="shared" ref="AY433:AY437" si="442">SUM(AM433:AX433)</f>
        <v>0</v>
      </c>
      <c r="AZ433" s="43"/>
      <c r="BA433" s="43"/>
      <c r="BB433" s="43"/>
    </row>
    <row r="434" spans="1:54" ht="45.75" customHeight="1">
      <c r="A434" s="660"/>
      <c r="B434" s="1741" t="s">
        <v>233</v>
      </c>
      <c r="C434" s="632" t="s">
        <v>148</v>
      </c>
      <c r="D434" s="701" t="s">
        <v>234</v>
      </c>
      <c r="E434" s="702">
        <v>16807000</v>
      </c>
      <c r="F434" s="636">
        <f t="shared" ref="F434:F436" si="443">+AY434</f>
        <v>0</v>
      </c>
      <c r="G434" s="637">
        <f t="shared" ref="G434:G437" si="444">+I434</f>
        <v>0</v>
      </c>
      <c r="H434" s="638">
        <f>'BERKALI KALI'!G234</f>
        <v>0</v>
      </c>
      <c r="I434" s="637">
        <f t="shared" ref="I434:I436" si="445">+Q434</f>
        <v>0</v>
      </c>
      <c r="J434" s="637">
        <f t="shared" ref="J434:J437" si="446">+F434/E434*100</f>
        <v>0</v>
      </c>
      <c r="K434" s="637">
        <f t="shared" ref="K434:K436" si="447">S434</f>
        <v>0</v>
      </c>
      <c r="L434" s="639">
        <f t="shared" ref="L434:L436" si="448">+E434-F434</f>
        <v>16807000</v>
      </c>
      <c r="M434" s="689"/>
      <c r="N434" s="703"/>
      <c r="O434" s="31"/>
      <c r="P434" s="570">
        <f t="shared" ref="P434:P436" si="449">+E434/$E$437*H434</f>
        <v>0</v>
      </c>
      <c r="Q434" s="570">
        <f t="shared" ref="Q434:Q437" si="450">+S434/E434*100</f>
        <v>0</v>
      </c>
      <c r="R434" s="571"/>
      <c r="S434" s="343">
        <f t="shared" ref="S434:S436" si="451">+W434</f>
        <v>0</v>
      </c>
      <c r="T434" s="242" t="str">
        <f t="shared" ref="T434:V434" si="452">+C434</f>
        <v>5.1.02.01.01.0030</v>
      </c>
      <c r="U434" s="242" t="str">
        <f t="shared" si="452"/>
        <v>Belanja Alat/Bahan untuk Kegiatan Kantor- Perabot Kantor</v>
      </c>
      <c r="V434" s="572">
        <f t="shared" si="452"/>
        <v>16807000</v>
      </c>
      <c r="W434" s="600">
        <v>0</v>
      </c>
      <c r="X434" s="600">
        <v>2100875</v>
      </c>
      <c r="Y434" s="600">
        <v>2100875</v>
      </c>
      <c r="Z434" s="600">
        <v>0</v>
      </c>
      <c r="AA434" s="600">
        <v>2100875</v>
      </c>
      <c r="AB434" s="600">
        <v>2100875</v>
      </c>
      <c r="AC434" s="600">
        <v>0</v>
      </c>
      <c r="AD434" s="600">
        <v>0</v>
      </c>
      <c r="AE434" s="600">
        <v>2100875</v>
      </c>
      <c r="AF434" s="600">
        <v>2100875</v>
      </c>
      <c r="AG434" s="600">
        <v>2100875</v>
      </c>
      <c r="AH434" s="124">
        <v>2100875</v>
      </c>
      <c r="AI434" s="108"/>
      <c r="AJ434" s="242" t="str">
        <f t="shared" ref="AJ434:AL434" si="453">+T434</f>
        <v>5.1.02.01.01.0030</v>
      </c>
      <c r="AK434" s="242" t="str">
        <f t="shared" si="453"/>
        <v>Belanja Alat/Bahan untuk Kegiatan Kantor- Perabot Kantor</v>
      </c>
      <c r="AL434" s="687">
        <f t="shared" si="453"/>
        <v>16807000</v>
      </c>
      <c r="AM434" s="493"/>
      <c r="AN434" s="493"/>
      <c r="AO434" s="493"/>
      <c r="AP434" s="493"/>
      <c r="AQ434" s="493"/>
      <c r="AR434" s="493"/>
      <c r="AS434" s="493"/>
      <c r="AT434" s="493"/>
      <c r="AU434" s="493"/>
      <c r="AV434" s="704"/>
      <c r="AW434" s="704"/>
      <c r="AX434" s="105"/>
      <c r="AY434" s="319">
        <f t="shared" si="442"/>
        <v>0</v>
      </c>
      <c r="AZ434" s="43"/>
      <c r="BA434" s="43"/>
      <c r="BB434" s="43"/>
    </row>
    <row r="435" spans="1:54" ht="57" customHeight="1">
      <c r="A435" s="660"/>
      <c r="B435" s="1663"/>
      <c r="C435" s="632" t="s">
        <v>152</v>
      </c>
      <c r="D435" s="564" t="s">
        <v>235</v>
      </c>
      <c r="E435" s="702">
        <v>4486000</v>
      </c>
      <c r="F435" s="636">
        <f t="shared" si="443"/>
        <v>0</v>
      </c>
      <c r="G435" s="637">
        <f t="shared" si="444"/>
        <v>0</v>
      </c>
      <c r="H435" s="638">
        <f>'BERKALI KALI'!G239</f>
        <v>0</v>
      </c>
      <c r="I435" s="637">
        <f t="shared" si="445"/>
        <v>0</v>
      </c>
      <c r="J435" s="637">
        <f t="shared" si="446"/>
        <v>0</v>
      </c>
      <c r="K435" s="637">
        <f t="shared" si="447"/>
        <v>0</v>
      </c>
      <c r="L435" s="639">
        <f t="shared" si="448"/>
        <v>4486000</v>
      </c>
      <c r="M435" s="689"/>
      <c r="N435" s="631"/>
      <c r="O435" s="31"/>
      <c r="P435" s="580">
        <f t="shared" si="449"/>
        <v>0</v>
      </c>
      <c r="Q435" s="580">
        <f t="shared" si="450"/>
        <v>0</v>
      </c>
      <c r="R435" s="581"/>
      <c r="S435" s="343">
        <f t="shared" si="451"/>
        <v>0</v>
      </c>
      <c r="T435" s="242" t="str">
        <f t="shared" ref="T435:V435" si="454">+C435</f>
        <v>5.1.02.01.01.0036</v>
      </c>
      <c r="U435" s="242" t="str">
        <f t="shared" si="454"/>
        <v>Belanja Alat/Bahan untuk Kegiatan Kantor- Alat/Bahan untuk Kegiatan Kantor Lainnya</v>
      </c>
      <c r="V435" s="572">
        <f t="shared" si="454"/>
        <v>4486000</v>
      </c>
      <c r="W435" s="600">
        <v>0</v>
      </c>
      <c r="X435" s="601">
        <v>897200</v>
      </c>
      <c r="Y435" s="601">
        <v>897200</v>
      </c>
      <c r="Z435" s="600">
        <v>0</v>
      </c>
      <c r="AA435" s="600">
        <v>0</v>
      </c>
      <c r="AB435" s="600">
        <v>897200</v>
      </c>
      <c r="AC435" s="600">
        <v>0</v>
      </c>
      <c r="AD435" s="601">
        <v>0</v>
      </c>
      <c r="AE435" s="601">
        <v>897200</v>
      </c>
      <c r="AF435" s="601">
        <v>0</v>
      </c>
      <c r="AG435" s="600">
        <v>897200</v>
      </c>
      <c r="AH435" s="124">
        <v>0</v>
      </c>
      <c r="AI435" s="108"/>
      <c r="AJ435" s="242" t="str">
        <f t="shared" ref="AJ435:AL435" si="455">+T435</f>
        <v>5.1.02.01.01.0036</v>
      </c>
      <c r="AK435" s="242" t="str">
        <f t="shared" si="455"/>
        <v>Belanja Alat/Bahan untuk Kegiatan Kantor- Alat/Bahan untuk Kegiatan Kantor Lainnya</v>
      </c>
      <c r="AL435" s="687">
        <f t="shared" si="455"/>
        <v>4486000</v>
      </c>
      <c r="AM435" s="493"/>
      <c r="AN435" s="493"/>
      <c r="AO435" s="493"/>
      <c r="AP435" s="493"/>
      <c r="AQ435" s="493"/>
      <c r="AR435" s="493"/>
      <c r="AS435" s="493"/>
      <c r="AT435" s="704"/>
      <c r="AU435" s="493"/>
      <c r="AV435" s="704"/>
      <c r="AW435" s="704"/>
      <c r="AX435" s="105"/>
      <c r="AY435" s="319">
        <f t="shared" si="442"/>
        <v>0</v>
      </c>
      <c r="AZ435" s="43"/>
      <c r="BA435" s="43"/>
      <c r="BB435" s="43"/>
    </row>
    <row r="436" spans="1:54" ht="37.5" customHeight="1">
      <c r="A436" s="660"/>
      <c r="B436" s="1664"/>
      <c r="C436" s="632" t="s">
        <v>236</v>
      </c>
      <c r="D436" s="564" t="s">
        <v>237</v>
      </c>
      <c r="E436" s="705">
        <v>972000</v>
      </c>
      <c r="F436" s="636">
        <f t="shared" si="443"/>
        <v>0</v>
      </c>
      <c r="G436" s="637">
        <f t="shared" si="444"/>
        <v>0</v>
      </c>
      <c r="H436" s="638">
        <f>'BERKALI KALI'!G244</f>
        <v>0</v>
      </c>
      <c r="I436" s="637">
        <f t="shared" si="445"/>
        <v>0</v>
      </c>
      <c r="J436" s="637">
        <f t="shared" si="446"/>
        <v>0</v>
      </c>
      <c r="K436" s="637">
        <f t="shared" si="447"/>
        <v>0</v>
      </c>
      <c r="L436" s="639">
        <f t="shared" si="448"/>
        <v>972000</v>
      </c>
      <c r="M436" s="645"/>
      <c r="N436" s="631"/>
      <c r="O436" s="31"/>
      <c r="P436" s="580">
        <f t="shared" si="449"/>
        <v>0</v>
      </c>
      <c r="Q436" s="580">
        <f t="shared" si="450"/>
        <v>0</v>
      </c>
      <c r="R436" s="581"/>
      <c r="S436" s="343">
        <f t="shared" si="451"/>
        <v>0</v>
      </c>
      <c r="T436" s="242" t="str">
        <f t="shared" ref="T436:V436" si="456">+C436</f>
        <v>5.1.02.01.01.0038</v>
      </c>
      <c r="U436" s="242" t="str">
        <f t="shared" si="456"/>
        <v>Belanja Obat - Obatan - Obat - Obatan Lainnya</v>
      </c>
      <c r="V436" s="572">
        <f t="shared" si="456"/>
        <v>972000</v>
      </c>
      <c r="W436" s="600">
        <v>0</v>
      </c>
      <c r="X436" s="600">
        <v>324000</v>
      </c>
      <c r="Y436" s="600">
        <v>0</v>
      </c>
      <c r="Z436" s="600">
        <v>0</v>
      </c>
      <c r="AA436" s="600">
        <v>324000</v>
      </c>
      <c r="AB436" s="600">
        <v>0</v>
      </c>
      <c r="AC436" s="600">
        <v>0</v>
      </c>
      <c r="AD436" s="600">
        <v>0</v>
      </c>
      <c r="AE436" s="600">
        <v>324000</v>
      </c>
      <c r="AF436" s="600">
        <v>0</v>
      </c>
      <c r="AG436" s="600">
        <v>0</v>
      </c>
      <c r="AH436" s="124">
        <v>0</v>
      </c>
      <c r="AI436" s="108"/>
      <c r="AJ436" s="242" t="str">
        <f t="shared" ref="AJ436:AL436" si="457">+T436</f>
        <v>5.1.02.01.01.0038</v>
      </c>
      <c r="AK436" s="242" t="str">
        <f t="shared" si="457"/>
        <v>Belanja Obat - Obatan - Obat - Obatan Lainnya</v>
      </c>
      <c r="AL436" s="687">
        <f t="shared" si="457"/>
        <v>972000</v>
      </c>
      <c r="AM436" s="493"/>
      <c r="AN436" s="493"/>
      <c r="AO436" s="493"/>
      <c r="AP436" s="493"/>
      <c r="AQ436" s="493"/>
      <c r="AR436" s="493"/>
      <c r="AS436" s="493"/>
      <c r="AT436" s="704"/>
      <c r="AU436" s="493"/>
      <c r="AV436" s="704"/>
      <c r="AW436" s="704"/>
      <c r="AX436" s="105"/>
      <c r="AY436" s="319">
        <f t="shared" si="442"/>
        <v>0</v>
      </c>
      <c r="AZ436" s="43"/>
      <c r="BA436" s="43"/>
      <c r="BB436" s="43"/>
    </row>
    <row r="437" spans="1:54" ht="13.5" customHeight="1">
      <c r="A437" s="631"/>
      <c r="B437" s="631"/>
      <c r="C437" s="650" t="s">
        <v>84</v>
      </c>
      <c r="D437" s="632"/>
      <c r="E437" s="652">
        <f t="shared" ref="E437:F437" si="458">SUM(E433:E436)</f>
        <v>22265000</v>
      </c>
      <c r="F437" s="653">
        <f t="shared" si="458"/>
        <v>0</v>
      </c>
      <c r="G437" s="653">
        <f t="shared" si="444"/>
        <v>0</v>
      </c>
      <c r="H437" s="654">
        <f t="shared" ref="H437:I437" si="459">+P437</f>
        <v>0</v>
      </c>
      <c r="I437" s="653">
        <f t="shared" si="459"/>
        <v>0</v>
      </c>
      <c r="J437" s="653">
        <f t="shared" si="446"/>
        <v>0</v>
      </c>
      <c r="K437" s="653">
        <f>SUM(K434:K436)</f>
        <v>0</v>
      </c>
      <c r="L437" s="652">
        <f>SUM(L433:L436)</f>
        <v>22265000</v>
      </c>
      <c r="M437" s="656"/>
      <c r="N437" s="631"/>
      <c r="O437" s="31"/>
      <c r="P437" s="657">
        <f>SUM(P434:P436)</f>
        <v>0</v>
      </c>
      <c r="Q437" s="657">
        <f t="shared" si="450"/>
        <v>0</v>
      </c>
      <c r="R437" s="658"/>
      <c r="S437" s="244">
        <f>SUM(S433:S436)</f>
        <v>0</v>
      </c>
      <c r="T437" s="344"/>
      <c r="U437" s="344"/>
      <c r="V437" s="244">
        <f t="shared" ref="V437:AH437" si="460">SUM(V433:V436)</f>
        <v>22265000</v>
      </c>
      <c r="W437" s="244">
        <f t="shared" si="460"/>
        <v>0</v>
      </c>
      <c r="X437" s="244">
        <f t="shared" si="460"/>
        <v>3322075</v>
      </c>
      <c r="Y437" s="244">
        <f t="shared" si="460"/>
        <v>2998075</v>
      </c>
      <c r="Z437" s="244">
        <f t="shared" si="460"/>
        <v>0</v>
      </c>
      <c r="AA437" s="244">
        <f t="shared" si="460"/>
        <v>2424875</v>
      </c>
      <c r="AB437" s="244">
        <f t="shared" si="460"/>
        <v>2998075</v>
      </c>
      <c r="AC437" s="244">
        <f t="shared" si="460"/>
        <v>0</v>
      </c>
      <c r="AD437" s="244">
        <f t="shared" si="460"/>
        <v>0</v>
      </c>
      <c r="AE437" s="244">
        <f t="shared" si="460"/>
        <v>3322075</v>
      </c>
      <c r="AF437" s="244">
        <f t="shared" si="460"/>
        <v>2100875</v>
      </c>
      <c r="AG437" s="244">
        <f t="shared" si="460"/>
        <v>2998075</v>
      </c>
      <c r="AH437" s="244">
        <f t="shared" si="460"/>
        <v>2100875</v>
      </c>
      <c r="AI437" s="43"/>
      <c r="AJ437" s="344"/>
      <c r="AK437" s="344"/>
      <c r="AL437" s="244">
        <f t="shared" ref="AL437:AS437" si="461">SUM(AL433:AL436)</f>
        <v>22265000</v>
      </c>
      <c r="AM437" s="244">
        <f t="shared" si="461"/>
        <v>0</v>
      </c>
      <c r="AN437" s="244">
        <f t="shared" si="461"/>
        <v>0</v>
      </c>
      <c r="AO437" s="244">
        <f t="shared" si="461"/>
        <v>0</v>
      </c>
      <c r="AP437" s="244">
        <f t="shared" si="461"/>
        <v>0</v>
      </c>
      <c r="AQ437" s="244">
        <f t="shared" si="461"/>
        <v>0</v>
      </c>
      <c r="AR437" s="244">
        <f t="shared" si="461"/>
        <v>0</v>
      </c>
      <c r="AS437" s="244">
        <f t="shared" si="461"/>
        <v>0</v>
      </c>
      <c r="AT437" s="244">
        <f>SUM(AT434:AT436)</f>
        <v>0</v>
      </c>
      <c r="AU437" s="244">
        <f t="shared" ref="AU437:AX437" si="462">SUM(AU433:AU436)</f>
        <v>0</v>
      </c>
      <c r="AV437" s="244">
        <f t="shared" si="462"/>
        <v>0</v>
      </c>
      <c r="AW437" s="244">
        <f t="shared" si="462"/>
        <v>0</v>
      </c>
      <c r="AX437" s="244">
        <f t="shared" si="462"/>
        <v>0</v>
      </c>
      <c r="AY437" s="319">
        <f t="shared" si="442"/>
        <v>0</v>
      </c>
      <c r="AZ437" s="43"/>
      <c r="BA437" s="43"/>
      <c r="BB437" s="43"/>
    </row>
    <row r="438" spans="1:54" ht="13.5" customHeight="1">
      <c r="A438" s="623"/>
      <c r="B438" s="660"/>
      <c r="C438" s="661"/>
      <c r="D438" s="662"/>
      <c r="E438" s="706"/>
      <c r="F438" s="707"/>
      <c r="G438" s="665"/>
      <c r="H438" s="666"/>
      <c r="I438" s="665"/>
      <c r="J438" s="665"/>
      <c r="K438" s="665"/>
      <c r="L438" s="663"/>
      <c r="M438" s="660"/>
      <c r="N438" s="660"/>
      <c r="O438" s="31"/>
      <c r="P438" s="31"/>
      <c r="Q438" s="31"/>
      <c r="R438" s="43"/>
      <c r="S438" s="43"/>
      <c r="T438" s="43"/>
      <c r="U438" s="43"/>
      <c r="V438" s="43"/>
      <c r="W438" s="43"/>
      <c r="X438" s="350">
        <f>SUM(W437:AH437)</f>
        <v>22265000</v>
      </c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</row>
    <row r="439" spans="1:54" ht="13.5" customHeight="1">
      <c r="A439" s="232"/>
      <c r="B439" s="232"/>
      <c r="C439" s="232"/>
      <c r="D439" s="200"/>
      <c r="E439" s="201"/>
      <c r="F439" s="199"/>
      <c r="G439" s="202"/>
      <c r="H439" s="203"/>
      <c r="I439" s="199"/>
      <c r="J439" s="232"/>
      <c r="K439" s="232"/>
      <c r="L439" s="1675" t="s">
        <v>85</v>
      </c>
      <c r="M439" s="1655"/>
      <c r="N439" s="1655"/>
      <c r="O439" s="31"/>
      <c r="P439" s="31"/>
      <c r="Q439" s="31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</row>
    <row r="440" spans="1:54" ht="13.5" customHeight="1">
      <c r="A440" s="232"/>
      <c r="B440" s="1699" t="s">
        <v>87</v>
      </c>
      <c r="C440" s="1655"/>
      <c r="D440" s="207"/>
      <c r="E440" s="200"/>
      <c r="F440" s="199"/>
      <c r="G440" s="202"/>
      <c r="H440" s="203"/>
      <c r="I440" s="199"/>
      <c r="J440" s="200"/>
      <c r="K440" s="200"/>
      <c r="L440" s="1675" t="s">
        <v>86</v>
      </c>
      <c r="M440" s="1655"/>
      <c r="N440" s="1655"/>
      <c r="O440" s="31"/>
      <c r="P440" s="31"/>
      <c r="Q440" s="31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</row>
    <row r="441" spans="1:54" ht="13.5" customHeight="1">
      <c r="A441" s="199"/>
      <c r="B441" s="668"/>
      <c r="C441" s="668"/>
      <c r="D441" s="232"/>
      <c r="E441" s="669"/>
      <c r="F441" s="670"/>
      <c r="G441" s="319"/>
      <c r="H441" s="671"/>
      <c r="I441" s="199"/>
      <c r="J441" s="223"/>
      <c r="K441" s="223"/>
      <c r="L441" s="1676" t="s">
        <v>88</v>
      </c>
      <c r="M441" s="1655"/>
      <c r="N441" s="1655"/>
      <c r="O441" s="31"/>
      <c r="P441" s="31"/>
      <c r="Q441" s="31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</row>
    <row r="442" spans="1:54" ht="13.5" customHeight="1">
      <c r="A442" s="670"/>
      <c r="B442" s="668"/>
      <c r="C442" s="668"/>
      <c r="D442" s="232"/>
      <c r="E442" s="672"/>
      <c r="F442" s="670"/>
      <c r="G442" s="319"/>
      <c r="H442" s="671"/>
      <c r="I442" s="673"/>
      <c r="J442" s="455"/>
      <c r="K442" s="455"/>
      <c r="L442" s="1676" t="s">
        <v>89</v>
      </c>
      <c r="M442" s="1655"/>
      <c r="N442" s="1655"/>
      <c r="O442" s="31"/>
      <c r="P442" s="31"/>
      <c r="Q442" s="31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</row>
    <row r="443" spans="1:54" ht="13.5" customHeight="1">
      <c r="A443" s="673"/>
      <c r="B443" s="668"/>
      <c r="C443" s="668"/>
      <c r="D443" s="232"/>
      <c r="E443" s="672"/>
      <c r="F443" s="670"/>
      <c r="G443" s="319"/>
      <c r="H443" s="671"/>
      <c r="I443" s="673"/>
      <c r="J443" s="455"/>
      <c r="K443" s="455"/>
      <c r="L443" s="674"/>
      <c r="M443" s="674"/>
      <c r="N443" s="674"/>
      <c r="O443" s="31"/>
      <c r="P443" s="31"/>
      <c r="Q443" s="31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</row>
    <row r="444" spans="1:54" ht="13.5" customHeight="1">
      <c r="A444" s="673"/>
      <c r="B444" s="1713" t="s">
        <v>219</v>
      </c>
      <c r="C444" s="1655"/>
      <c r="D444" s="233"/>
      <c r="E444" s="619"/>
      <c r="F444" s="320"/>
      <c r="G444" s="320"/>
      <c r="H444" s="320"/>
      <c r="I444" s="673"/>
      <c r="J444" s="455"/>
      <c r="K444" s="455"/>
      <c r="L444" s="674"/>
      <c r="M444" s="674"/>
      <c r="N444" s="674"/>
      <c r="O444" s="31"/>
      <c r="P444" s="31"/>
      <c r="Q444" s="31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</row>
    <row r="445" spans="1:54" ht="13.5" customHeight="1">
      <c r="A445" s="619"/>
      <c r="B445" s="1714" t="s">
        <v>220</v>
      </c>
      <c r="C445" s="1655"/>
      <c r="D445" s="233"/>
      <c r="E445" s="531"/>
      <c r="F445" s="320"/>
      <c r="G445" s="320"/>
      <c r="H445" s="320"/>
      <c r="I445" s="675"/>
      <c r="J445" s="216"/>
      <c r="K445" s="216"/>
      <c r="L445" s="1677" t="s">
        <v>91</v>
      </c>
      <c r="M445" s="1655"/>
      <c r="N445" s="1655"/>
      <c r="O445" s="31"/>
      <c r="P445" s="31"/>
      <c r="Q445" s="31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</row>
    <row r="446" spans="1:54" ht="13.5" customHeight="1">
      <c r="A446" s="531"/>
      <c r="B446" s="455"/>
      <c r="C446" s="232"/>
      <c r="D446" s="232"/>
      <c r="E446" s="320"/>
      <c r="F446" s="319"/>
      <c r="G446" s="319"/>
      <c r="H446" s="671"/>
      <c r="I446" s="676"/>
      <c r="J446" s="677"/>
      <c r="K446" s="677"/>
      <c r="L446" s="1682" t="s">
        <v>93</v>
      </c>
      <c r="M446" s="1655"/>
      <c r="N446" s="1655"/>
      <c r="O446" s="31"/>
      <c r="P446" s="31"/>
      <c r="Q446" s="31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</row>
    <row r="447" spans="1:54" ht="13.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31"/>
      <c r="N447" s="31"/>
      <c r="O447" s="31"/>
      <c r="P447" s="31"/>
      <c r="Q447" s="31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</row>
    <row r="448" spans="1:54" ht="13.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31"/>
      <c r="N448" s="31"/>
      <c r="O448" s="31"/>
      <c r="P448" s="31"/>
      <c r="Q448" s="31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</row>
    <row r="449" spans="1:54" ht="13.5" customHeight="1">
      <c r="A449" s="620">
        <v>17</v>
      </c>
      <c r="B449" s="1683"/>
      <c r="C449" s="1655"/>
      <c r="D449" s="1655"/>
      <c r="E449" s="1655"/>
      <c r="F449" s="1655"/>
      <c r="G449" s="1655"/>
      <c r="H449" s="1655"/>
      <c r="I449" s="1655"/>
      <c r="J449" s="1655"/>
      <c r="K449" s="1655"/>
      <c r="L449" s="1655"/>
      <c r="M449" s="1655"/>
      <c r="N449" s="621"/>
      <c r="O449" s="31"/>
      <c r="P449" s="31"/>
      <c r="Q449" s="31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</row>
    <row r="450" spans="1:54" ht="13.5" customHeight="1">
      <c r="A450" s="621"/>
      <c r="B450" s="1670" t="s">
        <v>45</v>
      </c>
      <c r="C450" s="1655"/>
      <c r="D450" s="1655"/>
      <c r="E450" s="1655"/>
      <c r="F450" s="1655"/>
      <c r="G450" s="1655"/>
      <c r="H450" s="1655"/>
      <c r="I450" s="1655"/>
      <c r="J450" s="1655"/>
      <c r="K450" s="1655"/>
      <c r="L450" s="1655"/>
      <c r="M450" s="1655"/>
      <c r="N450" s="1655"/>
      <c r="O450" s="31"/>
      <c r="P450" s="31"/>
      <c r="Q450" s="31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</row>
    <row r="451" spans="1:54" ht="14.25" customHeight="1">
      <c r="A451" s="621"/>
      <c r="B451" s="1670" t="s">
        <v>46</v>
      </c>
      <c r="C451" s="1655"/>
      <c r="D451" s="1655"/>
      <c r="E451" s="1655"/>
      <c r="F451" s="1655"/>
      <c r="G451" s="1655"/>
      <c r="H451" s="1655"/>
      <c r="I451" s="1655"/>
      <c r="J451" s="1655"/>
      <c r="K451" s="1655"/>
      <c r="L451" s="1655"/>
      <c r="M451" s="1655"/>
      <c r="N451" s="1655"/>
      <c r="O451" s="31"/>
      <c r="P451" s="31"/>
      <c r="Q451" s="31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</row>
    <row r="452" spans="1:54" ht="14.25" customHeight="1">
      <c r="A452" s="621"/>
      <c r="B452" s="1670" t="s">
        <v>47</v>
      </c>
      <c r="C452" s="1655"/>
      <c r="D452" s="1655"/>
      <c r="E452" s="1655"/>
      <c r="F452" s="1655"/>
      <c r="G452" s="1655"/>
      <c r="H452" s="1655"/>
      <c r="I452" s="1655"/>
      <c r="J452" s="1655"/>
      <c r="K452" s="1655"/>
      <c r="L452" s="1655"/>
      <c r="M452" s="1655"/>
      <c r="N452" s="1655"/>
      <c r="O452" s="31"/>
      <c r="P452" s="31"/>
      <c r="Q452" s="31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</row>
    <row r="453" spans="1:54" ht="14.25" customHeight="1">
      <c r="A453" s="622"/>
      <c r="B453" s="622"/>
      <c r="C453" s="623"/>
      <c r="D453" s="623"/>
      <c r="E453" s="624"/>
      <c r="F453" s="625"/>
      <c r="G453" s="626"/>
      <c r="H453" s="627"/>
      <c r="I453" s="626" t="s">
        <v>49</v>
      </c>
      <c r="J453" s="626"/>
      <c r="K453" s="626"/>
      <c r="L453" s="628"/>
      <c r="M453" s="629"/>
      <c r="N453" s="629"/>
      <c r="O453" s="31"/>
      <c r="P453" s="319"/>
      <c r="Q453" s="319"/>
      <c r="R453" s="232"/>
      <c r="S453" s="319"/>
      <c r="T453" s="232"/>
      <c r="U453" s="232"/>
      <c r="V453" s="232"/>
      <c r="W453" s="1678" t="s">
        <v>137</v>
      </c>
      <c r="X453" s="1655"/>
      <c r="Y453" s="1655"/>
      <c r="Z453" s="1655"/>
      <c r="AA453" s="1655"/>
      <c r="AB453" s="1655"/>
      <c r="AC453" s="1655"/>
      <c r="AD453" s="1655"/>
      <c r="AE453" s="1655"/>
      <c r="AF453" s="1655"/>
      <c r="AG453" s="1655"/>
      <c r="AH453" s="1655"/>
      <c r="AI453" s="455"/>
      <c r="AJ453" s="232"/>
      <c r="AK453" s="232"/>
      <c r="AL453" s="233"/>
      <c r="AM453" s="320"/>
      <c r="AN453" s="320"/>
      <c r="AO453" s="320"/>
      <c r="AP453" s="320"/>
      <c r="AQ453" s="320"/>
      <c r="AR453" s="320"/>
      <c r="AS453" s="320"/>
      <c r="AT453" s="320"/>
      <c r="AU453" s="320"/>
      <c r="AV453" s="320"/>
      <c r="AW453" s="320"/>
      <c r="AX453" s="320"/>
      <c r="AY453" s="319"/>
      <c r="AZ453" s="43"/>
      <c r="BA453" s="43"/>
      <c r="BB453" s="43"/>
    </row>
    <row r="454" spans="1:54" ht="25.5" customHeight="1">
      <c r="A454" s="622"/>
      <c r="B454" s="622"/>
      <c r="C454" s="623"/>
      <c r="D454" s="623"/>
      <c r="E454" s="624"/>
      <c r="F454" s="625"/>
      <c r="G454" s="626"/>
      <c r="H454" s="627"/>
      <c r="I454" s="626"/>
      <c r="J454" s="626"/>
      <c r="K454" s="626"/>
      <c r="L454" s="628"/>
      <c r="M454" s="629"/>
      <c r="N454" s="629"/>
      <c r="O454" s="31"/>
      <c r="P454" s="1679" t="s">
        <v>52</v>
      </c>
      <c r="Q454" s="1680" t="s">
        <v>53</v>
      </c>
      <c r="R454" s="1681"/>
      <c r="S454" s="1679" t="s">
        <v>54</v>
      </c>
      <c r="T454" s="456"/>
      <c r="U454" s="456"/>
      <c r="V454" s="456"/>
      <c r="W454" s="457">
        <v>1</v>
      </c>
      <c r="X454" s="457">
        <v>2</v>
      </c>
      <c r="Y454" s="457">
        <v>3</v>
      </c>
      <c r="Z454" s="457">
        <v>4</v>
      </c>
      <c r="AA454" s="457">
        <v>5</v>
      </c>
      <c r="AB454" s="457">
        <v>6</v>
      </c>
      <c r="AC454" s="457">
        <v>7</v>
      </c>
      <c r="AD454" s="457">
        <v>8</v>
      </c>
      <c r="AE454" s="457">
        <v>9</v>
      </c>
      <c r="AF454" s="457">
        <v>10</v>
      </c>
      <c r="AG454" s="457">
        <v>11</v>
      </c>
      <c r="AH454" s="458">
        <v>12</v>
      </c>
      <c r="AI454" s="232"/>
      <c r="AJ454" s="456"/>
      <c r="AK454" s="456"/>
      <c r="AL454" s="708"/>
      <c r="AM454" s="461">
        <v>1</v>
      </c>
      <c r="AN454" s="461">
        <v>2</v>
      </c>
      <c r="AO454" s="461">
        <v>3</v>
      </c>
      <c r="AP454" s="461">
        <v>4</v>
      </c>
      <c r="AQ454" s="461">
        <v>5</v>
      </c>
      <c r="AR454" s="461">
        <v>6</v>
      </c>
      <c r="AS454" s="461">
        <v>7</v>
      </c>
      <c r="AT454" s="461">
        <v>8</v>
      </c>
      <c r="AU454" s="461">
        <v>9</v>
      </c>
      <c r="AV454" s="461">
        <v>10</v>
      </c>
      <c r="AW454" s="461">
        <v>11</v>
      </c>
      <c r="AX454" s="462">
        <v>12</v>
      </c>
      <c r="AY454" s="319"/>
      <c r="AZ454" s="43"/>
      <c r="BA454" s="43"/>
      <c r="BB454" s="43"/>
    </row>
    <row r="455" spans="1:54" ht="14.25" customHeight="1">
      <c r="A455" s="1709" t="s">
        <v>56</v>
      </c>
      <c r="B455" s="1710" t="s">
        <v>57</v>
      </c>
      <c r="C455" s="1710" t="s">
        <v>58</v>
      </c>
      <c r="D455" s="1710" t="s">
        <v>59</v>
      </c>
      <c r="E455" s="1705" t="s">
        <v>60</v>
      </c>
      <c r="F455" s="1706" t="s">
        <v>61</v>
      </c>
      <c r="G455" s="1711" t="s">
        <v>62</v>
      </c>
      <c r="H455" s="1691"/>
      <c r="I455" s="1691"/>
      <c r="J455" s="1692"/>
      <c r="K455" s="1706" t="s">
        <v>63</v>
      </c>
      <c r="L455" s="1705" t="s">
        <v>64</v>
      </c>
      <c r="M455" s="1710" t="s">
        <v>65</v>
      </c>
      <c r="N455" s="1710" t="s">
        <v>66</v>
      </c>
      <c r="O455" s="31"/>
      <c r="P455" s="1663"/>
      <c r="Q455" s="1663"/>
      <c r="R455" s="1663"/>
      <c r="S455" s="1663"/>
      <c r="T455" s="550">
        <v>2</v>
      </c>
      <c r="U455" s="550"/>
      <c r="V455" s="551"/>
      <c r="W455" s="552"/>
      <c r="X455" s="551"/>
      <c r="Y455" s="552"/>
      <c r="Z455" s="552"/>
      <c r="AA455" s="552"/>
      <c r="AB455" s="552"/>
      <c r="AC455" s="552"/>
      <c r="AD455" s="552"/>
      <c r="AE455" s="552"/>
      <c r="AF455" s="552"/>
      <c r="AG455" s="552"/>
      <c r="AH455" s="552"/>
      <c r="AI455" s="552"/>
      <c r="AJ455" s="550">
        <v>4</v>
      </c>
      <c r="AK455" s="550"/>
      <c r="AL455" s="681"/>
      <c r="AM455" s="1737" t="s">
        <v>67</v>
      </c>
      <c r="AN455" s="1671"/>
      <c r="AO455" s="1671"/>
      <c r="AP455" s="1671"/>
      <c r="AQ455" s="1671"/>
      <c r="AR455" s="1671"/>
      <c r="AS455" s="1671"/>
      <c r="AT455" s="1671"/>
      <c r="AU455" s="1671"/>
      <c r="AV455" s="1671"/>
      <c r="AW455" s="1671"/>
      <c r="AX455" s="1671"/>
      <c r="AY455" s="319"/>
      <c r="AZ455" s="43"/>
      <c r="BA455" s="43"/>
      <c r="BB455" s="43"/>
    </row>
    <row r="456" spans="1:54" ht="14.25" customHeight="1">
      <c r="A456" s="1663"/>
      <c r="B456" s="1663"/>
      <c r="C456" s="1663"/>
      <c r="D456" s="1663"/>
      <c r="E456" s="1663"/>
      <c r="F456" s="1663"/>
      <c r="G456" s="1711" t="s">
        <v>68</v>
      </c>
      <c r="H456" s="1692"/>
      <c r="I456" s="1711" t="s">
        <v>69</v>
      </c>
      <c r="J456" s="1692"/>
      <c r="K456" s="1663"/>
      <c r="L456" s="1663"/>
      <c r="M456" s="1663"/>
      <c r="N456" s="1663"/>
      <c r="O456" s="31"/>
      <c r="P456" s="1664"/>
      <c r="Q456" s="1664"/>
      <c r="R456" s="1664"/>
      <c r="S456" s="1664"/>
      <c r="T456" s="234"/>
      <c r="U456" s="234"/>
      <c r="V456" s="234"/>
      <c r="W456" s="235" t="s">
        <v>16</v>
      </c>
      <c r="X456" s="235" t="s">
        <v>70</v>
      </c>
      <c r="Y456" s="236" t="s">
        <v>18</v>
      </c>
      <c r="Z456" s="236" t="s">
        <v>19</v>
      </c>
      <c r="AA456" s="236" t="s">
        <v>20</v>
      </c>
      <c r="AB456" s="236" t="s">
        <v>21</v>
      </c>
      <c r="AC456" s="236" t="s">
        <v>22</v>
      </c>
      <c r="AD456" s="235" t="s">
        <v>23</v>
      </c>
      <c r="AE456" s="235" t="s">
        <v>24</v>
      </c>
      <c r="AF456" s="235" t="s">
        <v>25</v>
      </c>
      <c r="AG456" s="235" t="s">
        <v>26</v>
      </c>
      <c r="AH456" s="235" t="s">
        <v>27</v>
      </c>
      <c r="AI456" s="466"/>
      <c r="AJ456" s="234"/>
      <c r="AK456" s="234"/>
      <c r="AL456" s="709"/>
      <c r="AM456" s="239" t="s">
        <v>16</v>
      </c>
      <c r="AN456" s="239" t="s">
        <v>70</v>
      </c>
      <c r="AO456" s="240" t="s">
        <v>18</v>
      </c>
      <c r="AP456" s="240" t="s">
        <v>19</v>
      </c>
      <c r="AQ456" s="240" t="s">
        <v>20</v>
      </c>
      <c r="AR456" s="240" t="s">
        <v>21</v>
      </c>
      <c r="AS456" s="240" t="s">
        <v>22</v>
      </c>
      <c r="AT456" s="239" t="s">
        <v>23</v>
      </c>
      <c r="AU456" s="239" t="s">
        <v>24</v>
      </c>
      <c r="AV456" s="239" t="s">
        <v>25</v>
      </c>
      <c r="AW456" s="239" t="s">
        <v>26</v>
      </c>
      <c r="AX456" s="239" t="s">
        <v>27</v>
      </c>
      <c r="AY456" s="319"/>
      <c r="AZ456" s="43"/>
      <c r="BA456" s="43"/>
      <c r="BB456" s="43"/>
    </row>
    <row r="457" spans="1:54" ht="14.25" customHeight="1">
      <c r="A457" s="1663"/>
      <c r="B457" s="1663"/>
      <c r="C457" s="1663"/>
      <c r="D457" s="1663"/>
      <c r="E457" s="1663"/>
      <c r="F457" s="1663"/>
      <c r="G457" s="559" t="s">
        <v>53</v>
      </c>
      <c r="H457" s="559" t="s">
        <v>71</v>
      </c>
      <c r="I457" s="559" t="s">
        <v>53</v>
      </c>
      <c r="J457" s="559" t="s">
        <v>71</v>
      </c>
      <c r="K457" s="1664"/>
      <c r="L457" s="1664"/>
      <c r="M457" s="1664"/>
      <c r="N457" s="1664"/>
      <c r="O457" s="31"/>
      <c r="P457" s="343"/>
      <c r="Q457" s="343"/>
      <c r="R457" s="344"/>
      <c r="S457" s="343"/>
      <c r="T457" s="241" t="str">
        <f>+B458</f>
        <v>3.31.01.2.06.05</v>
      </c>
      <c r="U457" s="241"/>
      <c r="V457" s="243">
        <f>+E460</f>
        <v>25978000</v>
      </c>
      <c r="W457" s="493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561"/>
      <c r="AJ457" s="241" t="str">
        <f t="shared" ref="AJ457:AK457" si="463">+T457</f>
        <v>3.31.01.2.06.05</v>
      </c>
      <c r="AK457" s="241">
        <f t="shared" si="463"/>
        <v>0</v>
      </c>
      <c r="AL457" s="244">
        <f>AL460</f>
        <v>25978000</v>
      </c>
      <c r="AM457" s="493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319"/>
      <c r="AZ457" s="43"/>
      <c r="BA457" s="43"/>
      <c r="BB457" s="43"/>
    </row>
    <row r="458" spans="1:54" ht="14.25" customHeight="1">
      <c r="A458" s="710"/>
      <c r="B458" s="711" t="s">
        <v>238</v>
      </c>
      <c r="C458" s="711"/>
      <c r="D458" s="634"/>
      <c r="E458" s="712"/>
      <c r="F458" s="713"/>
      <c r="G458" s="637"/>
      <c r="H458" s="638"/>
      <c r="I458" s="637"/>
      <c r="J458" s="637"/>
      <c r="K458" s="637"/>
      <c r="L458" s="639"/>
      <c r="M458" s="631"/>
      <c r="N458" s="631"/>
      <c r="O458" s="31"/>
      <c r="P458" s="714"/>
      <c r="Q458" s="714"/>
      <c r="R458" s="715"/>
      <c r="S458" s="343">
        <f>+W458+X458+Y458+Z458</f>
        <v>0</v>
      </c>
      <c r="T458" s="242">
        <f t="shared" ref="T458:V458" si="464">+C458</f>
        <v>0</v>
      </c>
      <c r="U458" s="242">
        <f t="shared" si="464"/>
        <v>0</v>
      </c>
      <c r="V458" s="572">
        <f t="shared" si="464"/>
        <v>0</v>
      </c>
      <c r="W458" s="640"/>
      <c r="X458" s="102"/>
      <c r="Y458" s="106"/>
      <c r="Z458" s="102"/>
      <c r="AA458" s="102"/>
      <c r="AB458" s="106"/>
      <c r="AC458" s="102"/>
      <c r="AD458" s="102"/>
      <c r="AE458" s="106"/>
      <c r="AF458" s="107"/>
      <c r="AG458" s="106"/>
      <c r="AH458" s="107"/>
      <c r="AI458" s="106"/>
      <c r="AJ458" s="242">
        <f t="shared" ref="AJ458:AL458" si="465">+T458</f>
        <v>0</v>
      </c>
      <c r="AK458" s="242">
        <f t="shared" si="465"/>
        <v>0</v>
      </c>
      <c r="AL458" s="716">
        <f t="shared" si="465"/>
        <v>0</v>
      </c>
      <c r="AM458" s="110"/>
      <c r="AN458" s="102"/>
      <c r="AO458" s="106"/>
      <c r="AP458" s="102"/>
      <c r="AQ458" s="102"/>
      <c r="AR458" s="106"/>
      <c r="AS458" s="102"/>
      <c r="AT458" s="102"/>
      <c r="AU458" s="106"/>
      <c r="AV458" s="107"/>
      <c r="AW458" s="106"/>
      <c r="AX458" s="107"/>
      <c r="AY458" s="319">
        <f t="shared" ref="AY458:AY460" si="466">SUM(AM458:AX458)</f>
        <v>0</v>
      </c>
      <c r="AZ458" s="43"/>
      <c r="BA458" s="43"/>
      <c r="BB458" s="43"/>
    </row>
    <row r="459" spans="1:54" ht="43.5" customHeight="1">
      <c r="A459" s="717"/>
      <c r="B459" s="718" t="s">
        <v>239</v>
      </c>
      <c r="C459" s="719" t="s">
        <v>76</v>
      </c>
      <c r="D459" s="634" t="s">
        <v>240</v>
      </c>
      <c r="E459" s="688">
        <v>25978000</v>
      </c>
      <c r="F459" s="713">
        <f>+AY459</f>
        <v>0</v>
      </c>
      <c r="G459" s="637">
        <f t="shared" ref="G459:G460" si="467">+I459</f>
        <v>0</v>
      </c>
      <c r="H459" s="638">
        <f>'Kertas Kerja Bantu'!F155</f>
        <v>0</v>
      </c>
      <c r="I459" s="637">
        <f>+Q459</f>
        <v>0</v>
      </c>
      <c r="J459" s="637">
        <f t="shared" ref="J459:J460" si="468">+F459/E459*100</f>
        <v>0</v>
      </c>
      <c r="K459" s="637">
        <f>S459</f>
        <v>0</v>
      </c>
      <c r="L459" s="639">
        <f>+E459-F459</f>
        <v>25978000</v>
      </c>
      <c r="M459" s="633"/>
      <c r="N459" s="720"/>
      <c r="O459" s="31"/>
      <c r="P459" s="714">
        <f>+E459/$E$460*H459</f>
        <v>0</v>
      </c>
      <c r="Q459" s="580">
        <f t="shared" ref="Q459:Q460" si="469">+S459/E459*100</f>
        <v>0</v>
      </c>
      <c r="R459" s="581"/>
      <c r="S459" s="343">
        <f>+W459</f>
        <v>0</v>
      </c>
      <c r="T459" s="242" t="str">
        <f t="shared" ref="T459:V459" si="470">+C459</f>
        <v>5.1.02.01.01.0026</v>
      </c>
      <c r="U459" s="242" t="str">
        <f t="shared" si="470"/>
        <v>Belanja Alat/Bahan untuk Kegiatan Kantor- Bahan Cetak</v>
      </c>
      <c r="V459" s="572">
        <f t="shared" si="470"/>
        <v>25978000</v>
      </c>
      <c r="W459" s="640">
        <v>0</v>
      </c>
      <c r="X459" s="124">
        <v>2597800</v>
      </c>
      <c r="Y459" s="124">
        <v>2597800</v>
      </c>
      <c r="Z459" s="124">
        <v>2597800</v>
      </c>
      <c r="AA459" s="124">
        <v>2597800</v>
      </c>
      <c r="AB459" s="124">
        <v>2597800</v>
      </c>
      <c r="AC459" s="124">
        <v>2597800</v>
      </c>
      <c r="AD459" s="124">
        <v>2597800</v>
      </c>
      <c r="AE459" s="124">
        <v>2597800</v>
      </c>
      <c r="AF459" s="124">
        <v>2597800</v>
      </c>
      <c r="AG459" s="124">
        <v>2597800</v>
      </c>
      <c r="AH459" s="691">
        <v>0</v>
      </c>
      <c r="AI459" s="561"/>
      <c r="AJ459" s="242" t="str">
        <f t="shared" ref="AJ459:AL459" si="471">+T459</f>
        <v>5.1.02.01.01.0026</v>
      </c>
      <c r="AK459" s="242" t="str">
        <f t="shared" si="471"/>
        <v>Belanja Alat/Bahan untuk Kegiatan Kantor- Bahan Cetak</v>
      </c>
      <c r="AL459" s="716">
        <f t="shared" si="471"/>
        <v>25978000</v>
      </c>
      <c r="AM459" s="493">
        <v>0</v>
      </c>
      <c r="AN459" s="105"/>
      <c r="AO459" s="105"/>
      <c r="AP459" s="105"/>
      <c r="AQ459" s="105"/>
      <c r="AR459" s="105"/>
      <c r="AS459" s="105"/>
      <c r="AT459" s="105"/>
      <c r="AU459" s="105"/>
      <c r="AV459" s="494"/>
      <c r="AW459" s="494"/>
      <c r="AX459" s="105"/>
      <c r="AY459" s="319">
        <f t="shared" si="466"/>
        <v>0</v>
      </c>
      <c r="AZ459" s="43"/>
      <c r="BA459" s="43"/>
      <c r="BB459" s="43"/>
    </row>
    <row r="460" spans="1:54" ht="25.5" customHeight="1">
      <c r="A460" s="631"/>
      <c r="B460" s="631"/>
      <c r="C460" s="650" t="s">
        <v>84</v>
      </c>
      <c r="D460" s="651"/>
      <c r="E460" s="652">
        <f>SUM(E458:E459)</f>
        <v>25978000</v>
      </c>
      <c r="F460" s="653">
        <f>SUM(F459)</f>
        <v>0</v>
      </c>
      <c r="G460" s="653">
        <f t="shared" si="467"/>
        <v>0</v>
      </c>
      <c r="H460" s="654">
        <f t="shared" ref="H460:I460" si="472">+P460</f>
        <v>0</v>
      </c>
      <c r="I460" s="653">
        <f t="shared" si="472"/>
        <v>0</v>
      </c>
      <c r="J460" s="653">
        <f t="shared" si="468"/>
        <v>0</v>
      </c>
      <c r="K460" s="653">
        <f>K459</f>
        <v>0</v>
      </c>
      <c r="L460" s="652">
        <f>SUM(L459)</f>
        <v>25978000</v>
      </c>
      <c r="M460" s="656"/>
      <c r="N460" s="631"/>
      <c r="O460" s="31"/>
      <c r="P460" s="657">
        <f>SUM(P459)</f>
        <v>0</v>
      </c>
      <c r="Q460" s="657">
        <f t="shared" si="469"/>
        <v>0</v>
      </c>
      <c r="R460" s="658"/>
      <c r="S460" s="657">
        <f>SUM(S459)</f>
        <v>0</v>
      </c>
      <c r="T460" s="344"/>
      <c r="U460" s="344"/>
      <c r="V460" s="244">
        <f t="shared" ref="V460:AH460" si="473">SUM(V459)</f>
        <v>25978000</v>
      </c>
      <c r="W460" s="244">
        <f t="shared" si="473"/>
        <v>0</v>
      </c>
      <c r="X460" s="244">
        <f t="shared" si="473"/>
        <v>2597800</v>
      </c>
      <c r="Y460" s="244">
        <f t="shared" si="473"/>
        <v>2597800</v>
      </c>
      <c r="Z460" s="244">
        <f t="shared" si="473"/>
        <v>2597800</v>
      </c>
      <c r="AA460" s="244">
        <f t="shared" si="473"/>
        <v>2597800</v>
      </c>
      <c r="AB460" s="244">
        <f t="shared" si="473"/>
        <v>2597800</v>
      </c>
      <c r="AC460" s="244">
        <f t="shared" si="473"/>
        <v>2597800</v>
      </c>
      <c r="AD460" s="244">
        <f t="shared" si="473"/>
        <v>2597800</v>
      </c>
      <c r="AE460" s="244">
        <f t="shared" si="473"/>
        <v>2597800</v>
      </c>
      <c r="AF460" s="244">
        <f t="shared" si="473"/>
        <v>2597800</v>
      </c>
      <c r="AG460" s="244">
        <f t="shared" si="473"/>
        <v>2597800</v>
      </c>
      <c r="AH460" s="244">
        <f t="shared" si="473"/>
        <v>0</v>
      </c>
      <c r="AI460" s="606"/>
      <c r="AJ460" s="344"/>
      <c r="AK460" s="344"/>
      <c r="AL460" s="244">
        <f>SUM(AL459)</f>
        <v>25978000</v>
      </c>
      <c r="AM460" s="244">
        <f>SUM(AM458:AM459)</f>
        <v>0</v>
      </c>
      <c r="AN460" s="244">
        <f t="shared" ref="AN460:AP460" si="474">SUM(AN459)</f>
        <v>0</v>
      </c>
      <c r="AO460" s="244">
        <f t="shared" si="474"/>
        <v>0</v>
      </c>
      <c r="AP460" s="244">
        <f t="shared" si="474"/>
        <v>0</v>
      </c>
      <c r="AQ460" s="244">
        <f t="shared" ref="AQ460:AX460" si="475">SUM(AQ458:AQ459)</f>
        <v>0</v>
      </c>
      <c r="AR460" s="244">
        <f t="shared" si="475"/>
        <v>0</v>
      </c>
      <c r="AS460" s="244">
        <f t="shared" si="475"/>
        <v>0</v>
      </c>
      <c r="AT460" s="244">
        <f t="shared" si="475"/>
        <v>0</v>
      </c>
      <c r="AU460" s="244">
        <f t="shared" si="475"/>
        <v>0</v>
      </c>
      <c r="AV460" s="244">
        <f t="shared" si="475"/>
        <v>0</v>
      </c>
      <c r="AW460" s="244">
        <f t="shared" si="475"/>
        <v>0</v>
      </c>
      <c r="AX460" s="244">
        <f t="shared" si="475"/>
        <v>0</v>
      </c>
      <c r="AY460" s="319">
        <f t="shared" si="466"/>
        <v>0</v>
      </c>
      <c r="AZ460" s="43"/>
      <c r="BA460" s="43"/>
      <c r="BB460" s="43"/>
    </row>
    <row r="461" spans="1:54" ht="14.25" customHeight="1">
      <c r="A461" s="623"/>
      <c r="B461" s="660"/>
      <c r="C461" s="661"/>
      <c r="D461" s="662"/>
      <c r="E461" s="663"/>
      <c r="F461" s="664"/>
      <c r="G461" s="665"/>
      <c r="H461" s="666"/>
      <c r="I461" s="665"/>
      <c r="J461" s="665"/>
      <c r="K461" s="665"/>
      <c r="L461" s="667"/>
      <c r="M461" s="660"/>
      <c r="N461" s="660"/>
      <c r="O461" s="31"/>
      <c r="P461" s="31"/>
      <c r="Q461" s="31"/>
      <c r="R461" s="43"/>
      <c r="S461" s="43"/>
      <c r="T461" s="43"/>
      <c r="U461" s="43"/>
      <c r="V461" s="43"/>
      <c r="W461" s="43"/>
      <c r="X461" s="350">
        <f>SUM(W460:AH460)</f>
        <v>25978000</v>
      </c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</row>
    <row r="462" spans="1:54" ht="14.25" customHeight="1">
      <c r="A462" s="232"/>
      <c r="B462" s="232"/>
      <c r="C462" s="232"/>
      <c r="D462" s="200"/>
      <c r="E462" s="201"/>
      <c r="F462" s="199"/>
      <c r="G462" s="202"/>
      <c r="H462" s="203"/>
      <c r="I462" s="199"/>
      <c r="J462" s="232"/>
      <c r="K462" s="232"/>
      <c r="L462" s="1675" t="s">
        <v>85</v>
      </c>
      <c r="M462" s="1655"/>
      <c r="N462" s="1655"/>
      <c r="O462" s="31"/>
      <c r="P462" s="31"/>
      <c r="Q462" s="31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</row>
    <row r="463" spans="1:54" ht="14.25" customHeight="1">
      <c r="A463" s="232"/>
      <c r="B463" s="1699" t="s">
        <v>87</v>
      </c>
      <c r="C463" s="1655"/>
      <c r="D463" s="207"/>
      <c r="E463" s="200"/>
      <c r="F463" s="199"/>
      <c r="G463" s="202"/>
      <c r="H463" s="203"/>
      <c r="I463" s="199"/>
      <c r="J463" s="200"/>
      <c r="K463" s="200"/>
      <c r="L463" s="1675" t="s">
        <v>86</v>
      </c>
      <c r="M463" s="1655"/>
      <c r="N463" s="1655"/>
      <c r="O463" s="31"/>
      <c r="P463" s="31"/>
      <c r="Q463" s="31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</row>
    <row r="464" spans="1:54" ht="14.25" customHeight="1">
      <c r="A464" s="199"/>
      <c r="B464" s="668"/>
      <c r="C464" s="668"/>
      <c r="D464" s="232"/>
      <c r="E464" s="669"/>
      <c r="F464" s="670"/>
      <c r="G464" s="319"/>
      <c r="H464" s="671"/>
      <c r="I464" s="199"/>
      <c r="J464" s="223"/>
      <c r="K464" s="223"/>
      <c r="L464" s="1676" t="s">
        <v>88</v>
      </c>
      <c r="M464" s="1655"/>
      <c r="N464" s="1655"/>
      <c r="O464" s="31"/>
      <c r="P464" s="31"/>
      <c r="Q464" s="31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</row>
    <row r="465" spans="1:54" ht="14.25" customHeight="1">
      <c r="A465" s="670"/>
      <c r="B465" s="668"/>
      <c r="C465" s="668"/>
      <c r="D465" s="232"/>
      <c r="E465" s="672"/>
      <c r="F465" s="670"/>
      <c r="G465" s="319"/>
      <c r="H465" s="671"/>
      <c r="I465" s="673"/>
      <c r="J465" s="455"/>
      <c r="K465" s="455"/>
      <c r="L465" s="1676" t="s">
        <v>89</v>
      </c>
      <c r="M465" s="1655"/>
      <c r="N465" s="1655"/>
      <c r="O465" s="31"/>
      <c r="P465" s="31"/>
      <c r="Q465" s="31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</row>
    <row r="466" spans="1:54" ht="14.25" customHeight="1">
      <c r="A466" s="673"/>
      <c r="B466" s="668"/>
      <c r="C466" s="668"/>
      <c r="D466" s="232"/>
      <c r="E466" s="672"/>
      <c r="F466" s="670"/>
      <c r="G466" s="319"/>
      <c r="H466" s="671"/>
      <c r="I466" s="673"/>
      <c r="J466" s="455"/>
      <c r="K466" s="455"/>
      <c r="L466" s="674"/>
      <c r="M466" s="674"/>
      <c r="N466" s="674"/>
      <c r="O466" s="31"/>
      <c r="P466" s="31"/>
      <c r="Q466" s="31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</row>
    <row r="467" spans="1:54" ht="14.25" customHeight="1">
      <c r="A467" s="673"/>
      <c r="B467" s="1713" t="s">
        <v>219</v>
      </c>
      <c r="C467" s="1655"/>
      <c r="D467" s="233"/>
      <c r="E467" s="619"/>
      <c r="F467" s="320"/>
      <c r="G467" s="320"/>
      <c r="H467" s="320"/>
      <c r="I467" s="673"/>
      <c r="J467" s="455"/>
      <c r="K467" s="455"/>
      <c r="L467" s="674"/>
      <c r="M467" s="674"/>
      <c r="N467" s="674"/>
      <c r="O467" s="31"/>
      <c r="P467" s="31"/>
      <c r="Q467" s="31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</row>
    <row r="468" spans="1:54" ht="14.25" customHeight="1">
      <c r="A468" s="619"/>
      <c r="B468" s="1714" t="s">
        <v>220</v>
      </c>
      <c r="C468" s="1655"/>
      <c r="D468" s="233"/>
      <c r="E468" s="531"/>
      <c r="F468" s="320"/>
      <c r="G468" s="320"/>
      <c r="H468" s="320"/>
      <c r="I468" s="675"/>
      <c r="J468" s="216"/>
      <c r="K468" s="216"/>
      <c r="L468" s="1677" t="s">
        <v>91</v>
      </c>
      <c r="M468" s="1655"/>
      <c r="N468" s="1655"/>
      <c r="O468" s="31"/>
      <c r="P468" s="31"/>
      <c r="Q468" s="31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</row>
    <row r="469" spans="1:54" ht="14.25" customHeight="1">
      <c r="A469" s="531"/>
      <c r="B469" s="455"/>
      <c r="C469" s="232"/>
      <c r="D469" s="232"/>
      <c r="E469" s="320"/>
      <c r="F469" s="319"/>
      <c r="G469" s="319"/>
      <c r="H469" s="671"/>
      <c r="I469" s="676"/>
      <c r="J469" s="677"/>
      <c r="K469" s="677"/>
      <c r="L469" s="1682" t="s">
        <v>93</v>
      </c>
      <c r="M469" s="1655"/>
      <c r="N469" s="1655"/>
      <c r="O469" s="31"/>
      <c r="P469" s="31"/>
      <c r="Q469" s="31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</row>
    <row r="470" spans="1:54" ht="14.2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31"/>
      <c r="N470" s="31"/>
      <c r="O470" s="31"/>
      <c r="P470" s="31"/>
      <c r="Q470" s="31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</row>
    <row r="471" spans="1:54" ht="14.2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31"/>
      <c r="N471" s="31"/>
      <c r="O471" s="31"/>
      <c r="P471" s="31"/>
      <c r="Q471" s="31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</row>
    <row r="472" spans="1:54" ht="14.25" customHeight="1">
      <c r="A472" s="620">
        <v>18</v>
      </c>
      <c r="B472" s="1683"/>
      <c r="C472" s="1655"/>
      <c r="D472" s="1655"/>
      <c r="E472" s="1655"/>
      <c r="F472" s="1655"/>
      <c r="G472" s="1655"/>
      <c r="H472" s="1655"/>
      <c r="I472" s="1655"/>
      <c r="J472" s="1655"/>
      <c r="K472" s="1655"/>
      <c r="L472" s="1655"/>
      <c r="M472" s="1655"/>
      <c r="N472" s="621"/>
      <c r="O472" s="31"/>
      <c r="P472" s="31"/>
      <c r="Q472" s="31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</row>
    <row r="473" spans="1:54" ht="14.25" customHeight="1">
      <c r="A473" s="621"/>
      <c r="B473" s="1670" t="s">
        <v>45</v>
      </c>
      <c r="C473" s="1655"/>
      <c r="D473" s="1655"/>
      <c r="E473" s="1655"/>
      <c r="F473" s="1655"/>
      <c r="G473" s="1655"/>
      <c r="H473" s="1655"/>
      <c r="I473" s="1655"/>
      <c r="J473" s="1655"/>
      <c r="K473" s="1655"/>
      <c r="L473" s="1655"/>
      <c r="M473" s="1655"/>
      <c r="N473" s="1655"/>
      <c r="O473" s="31"/>
      <c r="P473" s="31"/>
      <c r="Q473" s="31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</row>
    <row r="474" spans="1:54" ht="14.25" customHeight="1">
      <c r="A474" s="621"/>
      <c r="B474" s="1670" t="s">
        <v>46</v>
      </c>
      <c r="C474" s="1655"/>
      <c r="D474" s="1655"/>
      <c r="E474" s="1655"/>
      <c r="F474" s="1655"/>
      <c r="G474" s="1655"/>
      <c r="H474" s="1655"/>
      <c r="I474" s="1655"/>
      <c r="J474" s="1655"/>
      <c r="K474" s="1655"/>
      <c r="L474" s="1655"/>
      <c r="M474" s="1655"/>
      <c r="N474" s="1655"/>
      <c r="O474" s="31"/>
      <c r="P474" s="31"/>
      <c r="Q474" s="31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</row>
    <row r="475" spans="1:54" ht="14.25" customHeight="1">
      <c r="A475" s="621"/>
      <c r="B475" s="1670" t="s">
        <v>47</v>
      </c>
      <c r="C475" s="1655"/>
      <c r="D475" s="1655"/>
      <c r="E475" s="1655"/>
      <c r="F475" s="1655"/>
      <c r="G475" s="1655"/>
      <c r="H475" s="1655"/>
      <c r="I475" s="1655"/>
      <c r="J475" s="1655"/>
      <c r="K475" s="1655"/>
      <c r="L475" s="1655"/>
      <c r="M475" s="1655"/>
      <c r="N475" s="1655"/>
      <c r="O475" s="31"/>
      <c r="P475" s="31"/>
      <c r="Q475" s="31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</row>
    <row r="476" spans="1:54" ht="14.25" customHeight="1">
      <c r="A476" s="622"/>
      <c r="B476" s="622"/>
      <c r="C476" s="623"/>
      <c r="D476" s="623"/>
      <c r="E476" s="624"/>
      <c r="F476" s="625"/>
      <c r="G476" s="626"/>
      <c r="H476" s="627"/>
      <c r="I476" s="626" t="s">
        <v>49</v>
      </c>
      <c r="J476" s="626"/>
      <c r="K476" s="626"/>
      <c r="L476" s="628"/>
      <c r="M476" s="629"/>
      <c r="N476" s="629"/>
      <c r="O476" s="31"/>
      <c r="P476" s="31"/>
      <c r="Q476" s="31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</row>
    <row r="477" spans="1:54" ht="25.5" customHeight="1">
      <c r="A477" s="622"/>
      <c r="B477" s="622"/>
      <c r="C477" s="623"/>
      <c r="D477" s="623"/>
      <c r="E477" s="624"/>
      <c r="F477" s="625"/>
      <c r="G477" s="626"/>
      <c r="H477" s="627"/>
      <c r="I477" s="626"/>
      <c r="J477" s="626"/>
      <c r="K477" s="626"/>
      <c r="L477" s="628"/>
      <c r="M477" s="629"/>
      <c r="N477" s="629"/>
      <c r="O477" s="31"/>
      <c r="P477" s="1679" t="s">
        <v>52</v>
      </c>
      <c r="Q477" s="1680" t="s">
        <v>53</v>
      </c>
      <c r="R477" s="1681"/>
      <c r="S477" s="1679" t="s">
        <v>54</v>
      </c>
      <c r="T477" s="456"/>
      <c r="U477" s="456"/>
      <c r="V477" s="456"/>
      <c r="W477" s="457">
        <v>1</v>
      </c>
      <c r="X477" s="457">
        <v>2</v>
      </c>
      <c r="Y477" s="457">
        <v>3</v>
      </c>
      <c r="Z477" s="457">
        <v>4</v>
      </c>
      <c r="AA477" s="457">
        <v>5</v>
      </c>
      <c r="AB477" s="457">
        <v>6</v>
      </c>
      <c r="AC477" s="457">
        <v>7</v>
      </c>
      <c r="AD477" s="457">
        <v>8</v>
      </c>
      <c r="AE477" s="457">
        <v>9</v>
      </c>
      <c r="AF477" s="457">
        <v>10</v>
      </c>
      <c r="AG477" s="457">
        <v>11</v>
      </c>
      <c r="AH477" s="458">
        <v>12</v>
      </c>
      <c r="AI477" s="232"/>
      <c r="AJ477" s="456"/>
      <c r="AK477" s="456"/>
      <c r="AL477" s="708"/>
      <c r="AM477" s="461">
        <v>1</v>
      </c>
      <c r="AN477" s="461">
        <v>2</v>
      </c>
      <c r="AO477" s="461">
        <v>3</v>
      </c>
      <c r="AP477" s="461">
        <v>4</v>
      </c>
      <c r="AQ477" s="461">
        <v>5</v>
      </c>
      <c r="AR477" s="461">
        <v>6</v>
      </c>
      <c r="AS477" s="461">
        <v>7</v>
      </c>
      <c r="AT477" s="461">
        <v>8</v>
      </c>
      <c r="AU477" s="461">
        <v>9</v>
      </c>
      <c r="AV477" s="461">
        <v>10</v>
      </c>
      <c r="AW477" s="461">
        <v>11</v>
      </c>
      <c r="AX477" s="462">
        <v>12</v>
      </c>
      <c r="AY477" s="319"/>
      <c r="AZ477" s="43"/>
      <c r="BA477" s="43"/>
      <c r="BB477" s="43"/>
    </row>
    <row r="478" spans="1:54" ht="14.25" customHeight="1">
      <c r="A478" s="1709" t="s">
        <v>56</v>
      </c>
      <c r="B478" s="1710" t="s">
        <v>57</v>
      </c>
      <c r="C478" s="1710" t="s">
        <v>58</v>
      </c>
      <c r="D478" s="1710" t="s">
        <v>59</v>
      </c>
      <c r="E478" s="1705" t="s">
        <v>60</v>
      </c>
      <c r="F478" s="1706" t="s">
        <v>61</v>
      </c>
      <c r="G478" s="1711" t="s">
        <v>62</v>
      </c>
      <c r="H478" s="1691"/>
      <c r="I478" s="1691"/>
      <c r="J478" s="1692"/>
      <c r="K478" s="1706" t="s">
        <v>63</v>
      </c>
      <c r="L478" s="1705" t="s">
        <v>64</v>
      </c>
      <c r="M478" s="1707" t="s">
        <v>65</v>
      </c>
      <c r="N478" s="1710" t="s">
        <v>66</v>
      </c>
      <c r="O478" s="31"/>
      <c r="P478" s="1663"/>
      <c r="Q478" s="1663"/>
      <c r="R478" s="1663"/>
      <c r="S478" s="1663"/>
      <c r="T478" s="550">
        <v>2</v>
      </c>
      <c r="U478" s="550"/>
      <c r="V478" s="551"/>
      <c r="W478" s="552"/>
      <c r="X478" s="551"/>
      <c r="Y478" s="552"/>
      <c r="Z478" s="552"/>
      <c r="AA478" s="552"/>
      <c r="AB478" s="552"/>
      <c r="AC478" s="552"/>
      <c r="AD478" s="552"/>
      <c r="AE478" s="552"/>
      <c r="AF478" s="552"/>
      <c r="AG478" s="552"/>
      <c r="AH478" s="552"/>
      <c r="AI478" s="552"/>
      <c r="AJ478" s="550">
        <v>5</v>
      </c>
      <c r="AK478" s="550"/>
      <c r="AL478" s="681"/>
      <c r="AM478" s="1737" t="s">
        <v>67</v>
      </c>
      <c r="AN478" s="1671"/>
      <c r="AO478" s="1671"/>
      <c r="AP478" s="1671"/>
      <c r="AQ478" s="1671"/>
      <c r="AR478" s="1671"/>
      <c r="AS478" s="1671"/>
      <c r="AT478" s="1671"/>
      <c r="AU478" s="1671"/>
      <c r="AV478" s="1671"/>
      <c r="AW478" s="1671"/>
      <c r="AX478" s="1671"/>
      <c r="AY478" s="319"/>
      <c r="AZ478" s="43"/>
      <c r="BA478" s="43"/>
      <c r="BB478" s="43"/>
    </row>
    <row r="479" spans="1:54" ht="25.5" customHeight="1">
      <c r="A479" s="1663"/>
      <c r="B479" s="1663"/>
      <c r="C479" s="1663"/>
      <c r="D479" s="1663"/>
      <c r="E479" s="1663"/>
      <c r="F479" s="1663"/>
      <c r="G479" s="1711" t="s">
        <v>68</v>
      </c>
      <c r="H479" s="1692"/>
      <c r="I479" s="1711" t="s">
        <v>69</v>
      </c>
      <c r="J479" s="1692"/>
      <c r="K479" s="1663"/>
      <c r="L479" s="1663"/>
      <c r="M479" s="1708"/>
      <c r="N479" s="1663"/>
      <c r="O479" s="31"/>
      <c r="P479" s="1664"/>
      <c r="Q479" s="1664"/>
      <c r="R479" s="1664"/>
      <c r="S479" s="1664"/>
      <c r="T479" s="234"/>
      <c r="U479" s="234"/>
      <c r="V479" s="234"/>
      <c r="W479" s="235" t="s">
        <v>16</v>
      </c>
      <c r="X479" s="235" t="s">
        <v>70</v>
      </c>
      <c r="Y479" s="236" t="s">
        <v>18</v>
      </c>
      <c r="Z479" s="236" t="s">
        <v>19</v>
      </c>
      <c r="AA479" s="236" t="s">
        <v>20</v>
      </c>
      <c r="AB479" s="236" t="s">
        <v>21</v>
      </c>
      <c r="AC479" s="236" t="s">
        <v>22</v>
      </c>
      <c r="AD479" s="235" t="s">
        <v>23</v>
      </c>
      <c r="AE479" s="235" t="s">
        <v>24</v>
      </c>
      <c r="AF479" s="235" t="s">
        <v>25</v>
      </c>
      <c r="AG479" s="235" t="s">
        <v>26</v>
      </c>
      <c r="AH479" s="235" t="s">
        <v>27</v>
      </c>
      <c r="AI479" s="466"/>
      <c r="AJ479" s="234"/>
      <c r="AK479" s="234"/>
      <c r="AL479" s="709"/>
      <c r="AM479" s="239" t="s">
        <v>16</v>
      </c>
      <c r="AN479" s="239" t="s">
        <v>70</v>
      </c>
      <c r="AO479" s="240" t="s">
        <v>18</v>
      </c>
      <c r="AP479" s="240" t="s">
        <v>19</v>
      </c>
      <c r="AQ479" s="240" t="s">
        <v>20</v>
      </c>
      <c r="AR479" s="240" t="s">
        <v>21</v>
      </c>
      <c r="AS479" s="240" t="s">
        <v>22</v>
      </c>
      <c r="AT479" s="239" t="s">
        <v>23</v>
      </c>
      <c r="AU479" s="239" t="s">
        <v>24</v>
      </c>
      <c r="AV479" s="239" t="s">
        <v>25</v>
      </c>
      <c r="AW479" s="239" t="s">
        <v>26</v>
      </c>
      <c r="AX479" s="239" t="s">
        <v>27</v>
      </c>
      <c r="AY479" s="319"/>
      <c r="AZ479" s="43"/>
      <c r="BA479" s="43"/>
      <c r="BB479" s="43"/>
    </row>
    <row r="480" spans="1:54" ht="51.75" customHeight="1">
      <c r="A480" s="1663"/>
      <c r="B480" s="1663"/>
      <c r="C480" s="1663"/>
      <c r="D480" s="1663"/>
      <c r="E480" s="1663"/>
      <c r="F480" s="1663"/>
      <c r="G480" s="71" t="s">
        <v>53</v>
      </c>
      <c r="H480" s="71" t="s">
        <v>71</v>
      </c>
      <c r="I480" s="71" t="s">
        <v>53</v>
      </c>
      <c r="J480" s="71" t="s">
        <v>71</v>
      </c>
      <c r="K480" s="1664"/>
      <c r="L480" s="1663"/>
      <c r="M480" s="1708"/>
      <c r="N480" s="1663"/>
      <c r="O480" s="31"/>
      <c r="P480" s="343"/>
      <c r="Q480" s="343"/>
      <c r="R480" s="344"/>
      <c r="S480" s="343"/>
      <c r="T480" s="241" t="str">
        <f>+B481</f>
        <v>3.31.01.2.06.09</v>
      </c>
      <c r="U480" s="241" t="str">
        <f>+B482</f>
        <v>Sub Kegiatan Penyelenggaraan Rapat Koordinasi dan Konsultasi SKPD</v>
      </c>
      <c r="V480" s="243">
        <f>+E484</f>
        <v>10440000</v>
      </c>
      <c r="W480" s="600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561"/>
      <c r="AJ480" s="241" t="str">
        <f t="shared" ref="AJ480:AK480" si="476">+T480</f>
        <v>3.31.01.2.06.09</v>
      </c>
      <c r="AK480" s="241" t="str">
        <f t="shared" si="476"/>
        <v>Sub Kegiatan Penyelenggaraan Rapat Koordinasi dan Konsultasi SKPD</v>
      </c>
      <c r="AL480" s="244">
        <f>AL484</f>
        <v>10440000</v>
      </c>
      <c r="AM480" s="493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319"/>
      <c r="AZ480" s="43"/>
      <c r="BA480" s="43"/>
      <c r="BB480" s="43"/>
    </row>
    <row r="481" spans="1:54" ht="14.25" customHeight="1">
      <c r="A481" s="631"/>
      <c r="B481" s="632" t="s">
        <v>241</v>
      </c>
      <c r="C481" s="632"/>
      <c r="D481" s="634"/>
      <c r="E481" s="712"/>
      <c r="F481" s="636"/>
      <c r="G481" s="637"/>
      <c r="H481" s="638"/>
      <c r="I481" s="637"/>
      <c r="J481" s="637"/>
      <c r="K481" s="637"/>
      <c r="L481" s="639"/>
      <c r="M481" s="631"/>
      <c r="N481" s="631"/>
      <c r="O481" s="31"/>
      <c r="P481" s="343"/>
      <c r="Q481" s="343"/>
      <c r="R481" s="344"/>
      <c r="S481" s="343">
        <f>+W481+X481+Y481+Z481</f>
        <v>0</v>
      </c>
      <c r="T481" s="242">
        <f t="shared" ref="T481:V481" si="477">+C481</f>
        <v>0</v>
      </c>
      <c r="U481" s="242">
        <f t="shared" si="477"/>
        <v>0</v>
      </c>
      <c r="V481" s="572">
        <f t="shared" si="477"/>
        <v>0</v>
      </c>
      <c r="W481" s="721"/>
      <c r="X481" s="721"/>
      <c r="Y481" s="721"/>
      <c r="Z481" s="721"/>
      <c r="AA481" s="721"/>
      <c r="AB481" s="721"/>
      <c r="AC481" s="721"/>
      <c r="AD481" s="721"/>
      <c r="AE481" s="721"/>
      <c r="AF481" s="721"/>
      <c r="AG481" s="721"/>
      <c r="AH481" s="721"/>
      <c r="AI481" s="722"/>
      <c r="AJ481" s="242">
        <f t="shared" ref="AJ481:AL481" si="478">+T481</f>
        <v>0</v>
      </c>
      <c r="AK481" s="242">
        <f t="shared" si="478"/>
        <v>0</v>
      </c>
      <c r="AL481" s="716">
        <f t="shared" si="478"/>
        <v>0</v>
      </c>
      <c r="AM481" s="721"/>
      <c r="AN481" s="721"/>
      <c r="AO481" s="721"/>
      <c r="AP481" s="721"/>
      <c r="AQ481" s="721"/>
      <c r="AR481" s="721"/>
      <c r="AS481" s="721"/>
      <c r="AT481" s="721"/>
      <c r="AU481" s="721"/>
      <c r="AV481" s="721"/>
      <c r="AW481" s="721"/>
      <c r="AX481" s="721"/>
      <c r="AY481" s="319">
        <f t="shared" ref="AY481:AY484" si="479">SUM(AM481:AX481)</f>
        <v>0</v>
      </c>
      <c r="AZ481" s="43"/>
      <c r="BA481" s="43"/>
      <c r="BB481" s="43"/>
    </row>
    <row r="482" spans="1:54" ht="54.75" customHeight="1">
      <c r="A482" s="723"/>
      <c r="B482" s="724" t="s">
        <v>242</v>
      </c>
      <c r="C482" s="725" t="s">
        <v>99</v>
      </c>
      <c r="D482" s="633" t="s">
        <v>243</v>
      </c>
      <c r="E482" s="644">
        <v>8940000</v>
      </c>
      <c r="F482" s="636">
        <f t="shared" ref="F482:F483" si="480">+AY482</f>
        <v>0</v>
      </c>
      <c r="G482" s="637">
        <f t="shared" ref="G482:G484" si="481">+I482</f>
        <v>0</v>
      </c>
      <c r="H482" s="638">
        <f>'Kertas Kerja Bantu'!F160</f>
        <v>0</v>
      </c>
      <c r="I482" s="637">
        <f t="shared" ref="I482:I483" si="482">+Q482</f>
        <v>0</v>
      </c>
      <c r="J482" s="637">
        <f t="shared" ref="J482:J484" si="483">+F482/E482*100</f>
        <v>0</v>
      </c>
      <c r="K482" s="637">
        <f t="shared" ref="K482:K483" si="484">S482</f>
        <v>0</v>
      </c>
      <c r="L482" s="639">
        <f t="shared" ref="L482:L483" si="485">+E482-F482</f>
        <v>8940000</v>
      </c>
      <c r="M482" s="645"/>
      <c r="N482" s="645"/>
      <c r="O482" s="31"/>
      <c r="P482" s="343">
        <f t="shared" ref="P482:P483" si="486">+E482/$E$484*H482</f>
        <v>0</v>
      </c>
      <c r="Q482" s="343">
        <f t="shared" ref="Q482:Q484" si="487">+S482/E482*100</f>
        <v>0</v>
      </c>
      <c r="R482" s="344"/>
      <c r="S482" s="343">
        <f t="shared" ref="S482:S483" si="488">+W482</f>
        <v>0</v>
      </c>
      <c r="T482" s="242" t="str">
        <f t="shared" ref="T482:V482" si="489">+C482</f>
        <v>5.1.02.01.01.0052</v>
      </c>
      <c r="U482" s="242" t="str">
        <f t="shared" si="489"/>
        <v>Belanja Makan dan Minuman Rapat</v>
      </c>
      <c r="V482" s="572">
        <f t="shared" si="489"/>
        <v>8940000</v>
      </c>
      <c r="W482" s="600">
        <v>0</v>
      </c>
      <c r="X482" s="124">
        <v>810000</v>
      </c>
      <c r="Y482" s="124">
        <v>810000</v>
      </c>
      <c r="Z482" s="124">
        <v>810000</v>
      </c>
      <c r="AA482" s="124">
        <v>810000</v>
      </c>
      <c r="AB482" s="124">
        <v>810000</v>
      </c>
      <c r="AC482" s="124">
        <v>810000</v>
      </c>
      <c r="AD482" s="124">
        <v>810000</v>
      </c>
      <c r="AE482" s="124">
        <v>810000</v>
      </c>
      <c r="AF482" s="124">
        <v>810000</v>
      </c>
      <c r="AG482" s="124">
        <v>810000</v>
      </c>
      <c r="AH482" s="124">
        <v>840000</v>
      </c>
      <c r="AI482" s="561"/>
      <c r="AJ482" s="242" t="str">
        <f t="shared" ref="AJ482:AL482" si="490">+T482</f>
        <v>5.1.02.01.01.0052</v>
      </c>
      <c r="AK482" s="242" t="str">
        <f t="shared" si="490"/>
        <v>Belanja Makan dan Minuman Rapat</v>
      </c>
      <c r="AL482" s="716">
        <f t="shared" si="490"/>
        <v>8940000</v>
      </c>
      <c r="AM482" s="268"/>
      <c r="AN482" s="102"/>
      <c r="AO482" s="105"/>
      <c r="AP482" s="105"/>
      <c r="AQ482" s="105"/>
      <c r="AR482" s="105"/>
      <c r="AS482" s="105"/>
      <c r="AT482" s="494"/>
      <c r="AU482" s="105"/>
      <c r="AV482" s="494"/>
      <c r="AW482" s="494"/>
      <c r="AX482" s="105"/>
      <c r="AY482" s="319">
        <f t="shared" si="479"/>
        <v>0</v>
      </c>
      <c r="AZ482" s="43"/>
      <c r="BA482" s="43"/>
      <c r="BB482" s="43"/>
    </row>
    <row r="483" spans="1:54" ht="34.5" customHeight="1">
      <c r="A483" s="660"/>
      <c r="B483" s="724"/>
      <c r="C483" s="725" t="s">
        <v>244</v>
      </c>
      <c r="D483" s="633" t="s">
        <v>245</v>
      </c>
      <c r="E483" s="635">
        <v>1500000</v>
      </c>
      <c r="F483" s="636">
        <f t="shared" si="480"/>
        <v>0</v>
      </c>
      <c r="G483" s="637">
        <f t="shared" si="481"/>
        <v>0</v>
      </c>
      <c r="H483" s="638">
        <f>'Kertas Kerja Bantu'!F161</f>
        <v>0</v>
      </c>
      <c r="I483" s="637">
        <f t="shared" si="482"/>
        <v>0</v>
      </c>
      <c r="J483" s="637">
        <f t="shared" si="483"/>
        <v>0</v>
      </c>
      <c r="K483" s="637">
        <f t="shared" si="484"/>
        <v>0</v>
      </c>
      <c r="L483" s="639">
        <f t="shared" si="485"/>
        <v>1500000</v>
      </c>
      <c r="M483" s="511"/>
      <c r="N483" s="726"/>
      <c r="O483" s="31"/>
      <c r="P483" s="343">
        <f t="shared" si="486"/>
        <v>0</v>
      </c>
      <c r="Q483" s="343">
        <f t="shared" si="487"/>
        <v>0</v>
      </c>
      <c r="R483" s="344"/>
      <c r="S483" s="343">
        <f t="shared" si="488"/>
        <v>0</v>
      </c>
      <c r="T483" s="242" t="str">
        <f t="shared" ref="T483:V483" si="491">+C483</f>
        <v>5.1.02.01.01.0053</v>
      </c>
      <c r="U483" s="242" t="str">
        <f t="shared" si="491"/>
        <v>Belanja Makanan dan Minuman Jamuan Tamu</v>
      </c>
      <c r="V483" s="572">
        <f t="shared" si="491"/>
        <v>1500000</v>
      </c>
      <c r="W483" s="600">
        <v>0</v>
      </c>
      <c r="X483" s="124">
        <v>500000</v>
      </c>
      <c r="Y483" s="124">
        <v>0</v>
      </c>
      <c r="Z483" s="124">
        <v>0</v>
      </c>
      <c r="AA483" s="124">
        <v>300000</v>
      </c>
      <c r="AB483" s="124">
        <v>200000</v>
      </c>
      <c r="AC483" s="124">
        <v>0</v>
      </c>
      <c r="AD483" s="124">
        <v>200000</v>
      </c>
      <c r="AE483" s="124">
        <v>0</v>
      </c>
      <c r="AF483" s="124">
        <v>0</v>
      </c>
      <c r="AG483" s="124">
        <v>300000</v>
      </c>
      <c r="AH483" s="124">
        <v>0</v>
      </c>
      <c r="AI483" s="561"/>
      <c r="AJ483" s="242" t="str">
        <f t="shared" ref="AJ483:AL483" si="492">+T483</f>
        <v>5.1.02.01.01.0053</v>
      </c>
      <c r="AK483" s="242" t="str">
        <f t="shared" si="492"/>
        <v>Belanja Makanan dan Minuman Jamuan Tamu</v>
      </c>
      <c r="AL483" s="716">
        <f t="shared" si="492"/>
        <v>1500000</v>
      </c>
      <c r="AM483" s="268"/>
      <c r="AN483" s="102"/>
      <c r="AO483" s="105"/>
      <c r="AP483" s="105"/>
      <c r="AQ483" s="105"/>
      <c r="AR483" s="105"/>
      <c r="AS483" s="105"/>
      <c r="AT483" s="494"/>
      <c r="AU483" s="105"/>
      <c r="AV483" s="494"/>
      <c r="AW483" s="494"/>
      <c r="AX483" s="105"/>
      <c r="AY483" s="319">
        <f t="shared" si="479"/>
        <v>0</v>
      </c>
      <c r="AZ483" s="43"/>
      <c r="BA483" s="43"/>
      <c r="BB483" s="43"/>
    </row>
    <row r="484" spans="1:54" ht="14.25" customHeight="1">
      <c r="A484" s="631"/>
      <c r="B484" s="631"/>
      <c r="C484" s="727" t="s">
        <v>84</v>
      </c>
      <c r="D484" s="728"/>
      <c r="E484" s="652">
        <f t="shared" ref="E484:F484" si="493">SUM(E482:E483)</f>
        <v>10440000</v>
      </c>
      <c r="F484" s="653">
        <f t="shared" si="493"/>
        <v>0</v>
      </c>
      <c r="G484" s="653">
        <f t="shared" si="481"/>
        <v>0</v>
      </c>
      <c r="H484" s="654">
        <f t="shared" ref="H484:I484" si="494">+P484</f>
        <v>0</v>
      </c>
      <c r="I484" s="653">
        <f t="shared" si="494"/>
        <v>0</v>
      </c>
      <c r="J484" s="653">
        <f t="shared" si="483"/>
        <v>0</v>
      </c>
      <c r="K484" s="653">
        <f t="shared" ref="K484:L484" si="495">SUM(K482:K483)</f>
        <v>0</v>
      </c>
      <c r="L484" s="652">
        <f t="shared" si="495"/>
        <v>10440000</v>
      </c>
      <c r="M484" s="656"/>
      <c r="N484" s="631"/>
      <c r="O484" s="31"/>
      <c r="P484" s="657">
        <f>SUM(P482:P483)</f>
        <v>0</v>
      </c>
      <c r="Q484" s="657">
        <f t="shared" si="487"/>
        <v>0</v>
      </c>
      <c r="R484" s="658"/>
      <c r="S484" s="657">
        <f>SUM(S482:S483)</f>
        <v>0</v>
      </c>
      <c r="T484" s="344"/>
      <c r="U484" s="344"/>
      <c r="V484" s="244">
        <f t="shared" ref="V484:AH484" si="496">SUM(V482:V483)</f>
        <v>10440000</v>
      </c>
      <c r="W484" s="244">
        <f t="shared" si="496"/>
        <v>0</v>
      </c>
      <c r="X484" s="244">
        <f t="shared" si="496"/>
        <v>1310000</v>
      </c>
      <c r="Y484" s="244">
        <f t="shared" si="496"/>
        <v>810000</v>
      </c>
      <c r="Z484" s="244">
        <f t="shared" si="496"/>
        <v>810000</v>
      </c>
      <c r="AA484" s="244">
        <f t="shared" si="496"/>
        <v>1110000</v>
      </c>
      <c r="AB484" s="244">
        <f t="shared" si="496"/>
        <v>1010000</v>
      </c>
      <c r="AC484" s="244">
        <f t="shared" si="496"/>
        <v>810000</v>
      </c>
      <c r="AD484" s="244">
        <f t="shared" si="496"/>
        <v>1010000</v>
      </c>
      <c r="AE484" s="244">
        <f t="shared" si="496"/>
        <v>810000</v>
      </c>
      <c r="AF484" s="244">
        <f t="shared" si="496"/>
        <v>810000</v>
      </c>
      <c r="AG484" s="244">
        <f t="shared" si="496"/>
        <v>1110000</v>
      </c>
      <c r="AH484" s="244">
        <f t="shared" si="496"/>
        <v>840000</v>
      </c>
      <c r="AI484" s="606"/>
      <c r="AJ484" s="344"/>
      <c r="AK484" s="344"/>
      <c r="AL484" s="244">
        <f>SUM(AL482:AL483)</f>
        <v>10440000</v>
      </c>
      <c r="AM484" s="244">
        <f t="shared" ref="AM484:AN484" si="497">SUM(AM481:AM483)</f>
        <v>0</v>
      </c>
      <c r="AN484" s="244">
        <f t="shared" si="497"/>
        <v>0</v>
      </c>
      <c r="AO484" s="244">
        <f>SUM(AO482:AO483)</f>
        <v>0</v>
      </c>
      <c r="AP484" s="244">
        <f t="shared" ref="AP484:AS484" si="498">SUM(AP481:AP483)</f>
        <v>0</v>
      </c>
      <c r="AQ484" s="244">
        <f t="shared" si="498"/>
        <v>0</v>
      </c>
      <c r="AR484" s="244">
        <f t="shared" si="498"/>
        <v>0</v>
      </c>
      <c r="AS484" s="244">
        <f t="shared" si="498"/>
        <v>0</v>
      </c>
      <c r="AT484" s="244">
        <f>SUM(AT482:AT483)</f>
        <v>0</v>
      </c>
      <c r="AU484" s="244">
        <f>SUM(AU481:AU483)</f>
        <v>0</v>
      </c>
      <c r="AV484" s="244">
        <f>SUM(AV482:AV483)</f>
        <v>0</v>
      </c>
      <c r="AW484" s="244">
        <f t="shared" ref="AW484:AX484" si="499">SUM(AW481:AW483)</f>
        <v>0</v>
      </c>
      <c r="AX484" s="244">
        <f t="shared" si="499"/>
        <v>0</v>
      </c>
      <c r="AY484" s="319">
        <f t="shared" si="479"/>
        <v>0</v>
      </c>
      <c r="AZ484" s="43"/>
      <c r="BA484" s="43"/>
      <c r="BB484" s="43"/>
    </row>
    <row r="485" spans="1:54" ht="14.25" customHeight="1">
      <c r="A485" s="660"/>
      <c r="B485" s="660"/>
      <c r="C485" s="661"/>
      <c r="D485" s="662"/>
      <c r="E485" s="663"/>
      <c r="F485" s="664"/>
      <c r="G485" s="665"/>
      <c r="H485" s="666"/>
      <c r="I485" s="665"/>
      <c r="J485" s="665"/>
      <c r="K485" s="665"/>
      <c r="L485" s="667"/>
      <c r="M485" s="660"/>
      <c r="N485" s="660"/>
      <c r="O485" s="31"/>
      <c r="P485" s="31"/>
      <c r="Q485" s="31"/>
      <c r="R485" s="43"/>
      <c r="S485" s="43"/>
      <c r="T485" s="43"/>
      <c r="U485" s="43"/>
      <c r="V485" s="43"/>
      <c r="W485" s="43"/>
      <c r="X485" s="350">
        <f>SUM(W484:AH484)</f>
        <v>10440000</v>
      </c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</row>
    <row r="486" spans="1:54" ht="14.25" customHeight="1">
      <c r="A486" s="232"/>
      <c r="B486" s="232"/>
      <c r="C486" s="232"/>
      <c r="D486" s="200"/>
      <c r="E486" s="201"/>
      <c r="F486" s="199"/>
      <c r="G486" s="202"/>
      <c r="H486" s="203"/>
      <c r="I486" s="199"/>
      <c r="J486" s="232"/>
      <c r="K486" s="232"/>
      <c r="L486" s="1675" t="s">
        <v>85</v>
      </c>
      <c r="M486" s="1655"/>
      <c r="N486" s="1655"/>
      <c r="O486" s="31"/>
      <c r="P486" s="31"/>
      <c r="Q486" s="31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</row>
    <row r="487" spans="1:54" ht="14.25" customHeight="1">
      <c r="A487" s="232"/>
      <c r="B487" s="1699" t="s">
        <v>87</v>
      </c>
      <c r="C487" s="1655"/>
      <c r="D487" s="207"/>
      <c r="E487" s="200"/>
      <c r="F487" s="199"/>
      <c r="G487" s="202"/>
      <c r="H487" s="203"/>
      <c r="I487" s="199"/>
      <c r="J487" s="200"/>
      <c r="K487" s="200"/>
      <c r="L487" s="1675" t="s">
        <v>86</v>
      </c>
      <c r="M487" s="1655"/>
      <c r="N487" s="1655"/>
      <c r="O487" s="31"/>
      <c r="P487" s="31"/>
      <c r="Q487" s="31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</row>
    <row r="488" spans="1:54" ht="14.25" customHeight="1">
      <c r="A488" s="199"/>
      <c r="B488" s="668"/>
      <c r="C488" s="668"/>
      <c r="D488" s="232"/>
      <c r="E488" s="669"/>
      <c r="F488" s="670"/>
      <c r="G488" s="319"/>
      <c r="H488" s="671"/>
      <c r="I488" s="199"/>
      <c r="J488" s="223"/>
      <c r="K488" s="223"/>
      <c r="L488" s="1676" t="s">
        <v>88</v>
      </c>
      <c r="M488" s="1655"/>
      <c r="N488" s="1655"/>
      <c r="O488" s="31"/>
      <c r="P488" s="31"/>
      <c r="Q488" s="31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</row>
    <row r="489" spans="1:54" ht="14.25" customHeight="1">
      <c r="A489" s="670"/>
      <c r="B489" s="668"/>
      <c r="C489" s="668"/>
      <c r="D489" s="232"/>
      <c r="E489" s="672"/>
      <c r="F489" s="670"/>
      <c r="G489" s="319"/>
      <c r="H489" s="671"/>
      <c r="I489" s="673"/>
      <c r="J489" s="455"/>
      <c r="K489" s="455"/>
      <c r="L489" s="1676" t="s">
        <v>89</v>
      </c>
      <c r="M489" s="1655"/>
      <c r="N489" s="1655"/>
      <c r="O489" s="31"/>
      <c r="P489" s="31"/>
      <c r="Q489" s="31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</row>
    <row r="490" spans="1:54" ht="14.25" customHeight="1">
      <c r="A490" s="673"/>
      <c r="B490" s="668"/>
      <c r="C490" s="668"/>
      <c r="D490" s="232"/>
      <c r="E490" s="672"/>
      <c r="F490" s="670"/>
      <c r="G490" s="319"/>
      <c r="H490" s="671"/>
      <c r="I490" s="673"/>
      <c r="J490" s="455"/>
      <c r="K490" s="455"/>
      <c r="L490" s="674"/>
      <c r="M490" s="674"/>
      <c r="N490" s="674"/>
      <c r="O490" s="31"/>
      <c r="P490" s="31"/>
      <c r="Q490" s="31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</row>
    <row r="491" spans="1:54" ht="14.25" customHeight="1">
      <c r="A491" s="673"/>
      <c r="B491" s="1713" t="s">
        <v>219</v>
      </c>
      <c r="C491" s="1655"/>
      <c r="D491" s="233"/>
      <c r="E491" s="619"/>
      <c r="F491" s="320"/>
      <c r="G491" s="320"/>
      <c r="H491" s="320"/>
      <c r="I491" s="673"/>
      <c r="J491" s="455"/>
      <c r="K491" s="455"/>
      <c r="L491" s="674"/>
      <c r="M491" s="674"/>
      <c r="N491" s="674"/>
      <c r="O491" s="31"/>
      <c r="P491" s="31"/>
      <c r="Q491" s="31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</row>
    <row r="492" spans="1:54" ht="14.25" customHeight="1">
      <c r="A492" s="619"/>
      <c r="B492" s="1714" t="s">
        <v>220</v>
      </c>
      <c r="C492" s="1655"/>
      <c r="D492" s="233"/>
      <c r="E492" s="531"/>
      <c r="F492" s="320"/>
      <c r="G492" s="320"/>
      <c r="H492" s="320"/>
      <c r="I492" s="675"/>
      <c r="J492" s="216"/>
      <c r="K492" s="216"/>
      <c r="L492" s="1677" t="s">
        <v>91</v>
      </c>
      <c r="M492" s="1655"/>
      <c r="N492" s="1655"/>
      <c r="O492" s="31"/>
      <c r="P492" s="31"/>
      <c r="Q492" s="31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</row>
    <row r="493" spans="1:54" ht="14.25" customHeight="1">
      <c r="A493" s="531"/>
      <c r="B493" s="455"/>
      <c r="C493" s="232"/>
      <c r="D493" s="232"/>
      <c r="E493" s="320"/>
      <c r="F493" s="319"/>
      <c r="G493" s="319"/>
      <c r="H493" s="671"/>
      <c r="I493" s="676"/>
      <c r="J493" s="677"/>
      <c r="K493" s="677"/>
      <c r="L493" s="1682" t="s">
        <v>93</v>
      </c>
      <c r="M493" s="1655"/>
      <c r="N493" s="1655"/>
      <c r="O493" s="31"/>
      <c r="P493" s="31"/>
      <c r="Q493" s="31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</row>
    <row r="494" spans="1:54" ht="14.2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31"/>
      <c r="N494" s="31"/>
      <c r="O494" s="31"/>
      <c r="P494" s="31"/>
      <c r="Q494" s="31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</row>
    <row r="495" spans="1:54" ht="14.2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31"/>
      <c r="N495" s="31"/>
      <c r="O495" s="31"/>
      <c r="P495" s="31"/>
      <c r="Q495" s="31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</row>
    <row r="496" spans="1:54" ht="14.2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31"/>
      <c r="N496" s="31"/>
      <c r="O496" s="31"/>
      <c r="P496" s="31"/>
      <c r="Q496" s="31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</row>
    <row r="497" spans="1:54" ht="14.2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31"/>
      <c r="N497" s="31"/>
      <c r="O497" s="31"/>
      <c r="P497" s="31"/>
      <c r="Q497" s="31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</row>
    <row r="498" spans="1:54" ht="14.25" customHeight="1">
      <c r="A498" s="620">
        <v>19</v>
      </c>
      <c r="B498" s="1683"/>
      <c r="C498" s="1655"/>
      <c r="D498" s="1655"/>
      <c r="E498" s="1655"/>
      <c r="F498" s="1655"/>
      <c r="G498" s="1655"/>
      <c r="H498" s="1655"/>
      <c r="I498" s="1655"/>
      <c r="J498" s="1655"/>
      <c r="K498" s="1655"/>
      <c r="L498" s="1655"/>
      <c r="M498" s="1655"/>
      <c r="N498" s="621"/>
      <c r="O498" s="31"/>
      <c r="P498" s="31"/>
      <c r="Q498" s="31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</row>
    <row r="499" spans="1:54" ht="14.25" customHeight="1">
      <c r="A499" s="621"/>
      <c r="B499" s="1670" t="s">
        <v>45</v>
      </c>
      <c r="C499" s="1655"/>
      <c r="D499" s="1655"/>
      <c r="E499" s="1655"/>
      <c r="F499" s="1655"/>
      <c r="G499" s="1655"/>
      <c r="H499" s="1655"/>
      <c r="I499" s="1655"/>
      <c r="J499" s="1655"/>
      <c r="K499" s="1655"/>
      <c r="L499" s="1655"/>
      <c r="M499" s="1655"/>
      <c r="N499" s="1655"/>
      <c r="O499" s="31"/>
      <c r="P499" s="31"/>
      <c r="Q499" s="31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</row>
    <row r="500" spans="1:54" ht="14.25" customHeight="1">
      <c r="A500" s="621"/>
      <c r="B500" s="1670" t="s">
        <v>46</v>
      </c>
      <c r="C500" s="1655"/>
      <c r="D500" s="1655"/>
      <c r="E500" s="1655"/>
      <c r="F500" s="1655"/>
      <c r="G500" s="1655"/>
      <c r="H500" s="1655"/>
      <c r="I500" s="1655"/>
      <c r="J500" s="1655"/>
      <c r="K500" s="1655"/>
      <c r="L500" s="1655"/>
      <c r="M500" s="1655"/>
      <c r="N500" s="1655"/>
      <c r="O500" s="31"/>
      <c r="P500" s="31"/>
      <c r="Q500" s="31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</row>
    <row r="501" spans="1:54" ht="14.25" customHeight="1">
      <c r="A501" s="622"/>
      <c r="B501" s="1670" t="s">
        <v>47</v>
      </c>
      <c r="C501" s="1655"/>
      <c r="D501" s="1655"/>
      <c r="E501" s="1655"/>
      <c r="F501" s="1655"/>
      <c r="G501" s="1655"/>
      <c r="H501" s="1655"/>
      <c r="I501" s="1655"/>
      <c r="J501" s="1655"/>
      <c r="K501" s="1655"/>
      <c r="L501" s="1655"/>
      <c r="M501" s="1655"/>
      <c r="N501" s="1655"/>
      <c r="O501" s="31"/>
      <c r="P501" s="319"/>
      <c r="Q501" s="319"/>
      <c r="R501" s="232"/>
      <c r="S501" s="319"/>
      <c r="T501" s="232"/>
      <c r="U501" s="232"/>
      <c r="V501" s="232"/>
      <c r="W501" s="1678" t="s">
        <v>137</v>
      </c>
      <c r="X501" s="1655"/>
      <c r="Y501" s="1655"/>
      <c r="Z501" s="1655"/>
      <c r="AA501" s="1655"/>
      <c r="AB501" s="1655"/>
      <c r="AC501" s="1655"/>
      <c r="AD501" s="1655"/>
      <c r="AE501" s="1655"/>
      <c r="AF501" s="1655"/>
      <c r="AG501" s="1655"/>
      <c r="AH501" s="1655"/>
      <c r="AI501" s="455"/>
      <c r="AJ501" s="232"/>
      <c r="AK501" s="232"/>
      <c r="AL501" s="233"/>
      <c r="AM501" s="320"/>
      <c r="AN501" s="320"/>
      <c r="AO501" s="320"/>
      <c r="AP501" s="320"/>
      <c r="AQ501" s="320"/>
      <c r="AR501" s="320"/>
      <c r="AS501" s="320"/>
      <c r="AT501" s="320"/>
      <c r="AU501" s="320"/>
      <c r="AV501" s="320"/>
      <c r="AW501" s="320"/>
      <c r="AX501" s="320"/>
      <c r="AY501" s="319"/>
      <c r="AZ501" s="43"/>
      <c r="BA501" s="43"/>
      <c r="BB501" s="43"/>
    </row>
    <row r="502" spans="1:54" ht="25.5" customHeight="1">
      <c r="A502" s="622"/>
      <c r="B502" s="622"/>
      <c r="C502" s="623"/>
      <c r="D502" s="623"/>
      <c r="E502" s="624"/>
      <c r="F502" s="625"/>
      <c r="G502" s="626"/>
      <c r="H502" s="627"/>
      <c r="I502" s="626"/>
      <c r="J502" s="626"/>
      <c r="K502" s="626"/>
      <c r="L502" s="628"/>
      <c r="M502" s="629"/>
      <c r="N502" s="629"/>
      <c r="O502" s="31"/>
      <c r="P502" s="1679" t="s">
        <v>52</v>
      </c>
      <c r="Q502" s="1680" t="s">
        <v>53</v>
      </c>
      <c r="R502" s="1681"/>
      <c r="S502" s="1679" t="s">
        <v>54</v>
      </c>
      <c r="T502" s="456"/>
      <c r="U502" s="456"/>
      <c r="V502" s="456"/>
      <c r="W502" s="457">
        <v>1</v>
      </c>
      <c r="X502" s="457">
        <v>2</v>
      </c>
      <c r="Y502" s="457">
        <v>3</v>
      </c>
      <c r="Z502" s="457">
        <v>4</v>
      </c>
      <c r="AA502" s="457">
        <v>5</v>
      </c>
      <c r="AB502" s="457">
        <v>6</v>
      </c>
      <c r="AC502" s="457">
        <v>7</v>
      </c>
      <c r="AD502" s="457">
        <v>8</v>
      </c>
      <c r="AE502" s="457">
        <v>9</v>
      </c>
      <c r="AF502" s="457">
        <v>10</v>
      </c>
      <c r="AG502" s="457">
        <v>11</v>
      </c>
      <c r="AH502" s="458">
        <v>12</v>
      </c>
      <c r="AI502" s="232"/>
      <c r="AJ502" s="456"/>
      <c r="AK502" s="456"/>
      <c r="AL502" s="708"/>
      <c r="AM502" s="461">
        <v>1</v>
      </c>
      <c r="AN502" s="461">
        <v>2</v>
      </c>
      <c r="AO502" s="461">
        <v>3</v>
      </c>
      <c r="AP502" s="461">
        <v>4</v>
      </c>
      <c r="AQ502" s="461">
        <v>5</v>
      </c>
      <c r="AR502" s="461">
        <v>6</v>
      </c>
      <c r="AS502" s="461">
        <v>7</v>
      </c>
      <c r="AT502" s="461">
        <v>8</v>
      </c>
      <c r="AU502" s="461">
        <v>9</v>
      </c>
      <c r="AV502" s="461">
        <v>10</v>
      </c>
      <c r="AW502" s="461">
        <v>11</v>
      </c>
      <c r="AX502" s="462">
        <v>12</v>
      </c>
      <c r="AY502" s="319"/>
      <c r="AZ502" s="43"/>
      <c r="BA502" s="43"/>
      <c r="BB502" s="43"/>
    </row>
    <row r="503" spans="1:54" ht="14.25" customHeight="1">
      <c r="A503" s="1709" t="s">
        <v>56</v>
      </c>
      <c r="B503" s="1710" t="s">
        <v>57</v>
      </c>
      <c r="C503" s="1710" t="s">
        <v>58</v>
      </c>
      <c r="D503" s="1710" t="s">
        <v>59</v>
      </c>
      <c r="E503" s="1705" t="s">
        <v>60</v>
      </c>
      <c r="F503" s="1706" t="s">
        <v>61</v>
      </c>
      <c r="G503" s="1711" t="s">
        <v>62</v>
      </c>
      <c r="H503" s="1691"/>
      <c r="I503" s="1691"/>
      <c r="J503" s="1692"/>
      <c r="K503" s="1706" t="s">
        <v>63</v>
      </c>
      <c r="L503" s="1705" t="s">
        <v>64</v>
      </c>
      <c r="M503" s="1707" t="s">
        <v>65</v>
      </c>
      <c r="N503" s="1710" t="s">
        <v>66</v>
      </c>
      <c r="O503" s="31"/>
      <c r="P503" s="1663"/>
      <c r="Q503" s="1663"/>
      <c r="R503" s="1663"/>
      <c r="S503" s="1663"/>
      <c r="T503" s="550">
        <v>2</v>
      </c>
      <c r="U503" s="550"/>
      <c r="V503" s="551"/>
      <c r="W503" s="552"/>
      <c r="X503" s="551"/>
      <c r="Y503" s="552"/>
      <c r="Z503" s="552"/>
      <c r="AA503" s="552"/>
      <c r="AB503" s="552"/>
      <c r="AC503" s="552"/>
      <c r="AD503" s="552"/>
      <c r="AE503" s="552"/>
      <c r="AF503" s="552"/>
      <c r="AG503" s="552"/>
      <c r="AH503" s="552"/>
      <c r="AI503" s="552"/>
      <c r="AJ503" s="550">
        <v>7</v>
      </c>
      <c r="AK503" s="550"/>
      <c r="AL503" s="681"/>
      <c r="AM503" s="1737" t="s">
        <v>67</v>
      </c>
      <c r="AN503" s="1671"/>
      <c r="AO503" s="1671"/>
      <c r="AP503" s="1671"/>
      <c r="AQ503" s="1671"/>
      <c r="AR503" s="1671"/>
      <c r="AS503" s="1671"/>
      <c r="AT503" s="1671"/>
      <c r="AU503" s="1671"/>
      <c r="AV503" s="1671"/>
      <c r="AW503" s="1671"/>
      <c r="AX503" s="1671"/>
      <c r="AY503" s="319"/>
      <c r="AZ503" s="43"/>
      <c r="BA503" s="43"/>
      <c r="BB503" s="43"/>
    </row>
    <row r="504" spans="1:54" ht="25.5" customHeight="1">
      <c r="A504" s="1663"/>
      <c r="B504" s="1663"/>
      <c r="C504" s="1663"/>
      <c r="D504" s="1663"/>
      <c r="E504" s="1663"/>
      <c r="F504" s="1663"/>
      <c r="G504" s="1711" t="s">
        <v>68</v>
      </c>
      <c r="H504" s="1692"/>
      <c r="I504" s="1711" t="s">
        <v>69</v>
      </c>
      <c r="J504" s="1692"/>
      <c r="K504" s="1663"/>
      <c r="L504" s="1663"/>
      <c r="M504" s="1708"/>
      <c r="N504" s="1663"/>
      <c r="O504" s="31"/>
      <c r="P504" s="1664"/>
      <c r="Q504" s="1664"/>
      <c r="R504" s="1664"/>
      <c r="S504" s="1664"/>
      <c r="T504" s="234"/>
      <c r="U504" s="234"/>
      <c r="V504" s="234"/>
      <c r="W504" s="235" t="s">
        <v>16</v>
      </c>
      <c r="X504" s="235" t="s">
        <v>70</v>
      </c>
      <c r="Y504" s="236" t="s">
        <v>18</v>
      </c>
      <c r="Z504" s="236" t="s">
        <v>19</v>
      </c>
      <c r="AA504" s="236" t="s">
        <v>20</v>
      </c>
      <c r="AB504" s="236" t="s">
        <v>21</v>
      </c>
      <c r="AC504" s="236" t="s">
        <v>22</v>
      </c>
      <c r="AD504" s="235" t="s">
        <v>23</v>
      </c>
      <c r="AE504" s="235" t="s">
        <v>24</v>
      </c>
      <c r="AF504" s="235" t="s">
        <v>25</v>
      </c>
      <c r="AG504" s="235" t="s">
        <v>26</v>
      </c>
      <c r="AH504" s="235" t="s">
        <v>27</v>
      </c>
      <c r="AI504" s="466"/>
      <c r="AJ504" s="234"/>
      <c r="AK504" s="234"/>
      <c r="AL504" s="709"/>
      <c r="AM504" s="239" t="s">
        <v>16</v>
      </c>
      <c r="AN504" s="239" t="s">
        <v>70</v>
      </c>
      <c r="AO504" s="240" t="s">
        <v>18</v>
      </c>
      <c r="AP504" s="240" t="s">
        <v>19</v>
      </c>
      <c r="AQ504" s="240" t="s">
        <v>20</v>
      </c>
      <c r="AR504" s="240" t="s">
        <v>21</v>
      </c>
      <c r="AS504" s="240" t="s">
        <v>22</v>
      </c>
      <c r="AT504" s="239" t="s">
        <v>23</v>
      </c>
      <c r="AU504" s="239" t="s">
        <v>24</v>
      </c>
      <c r="AV504" s="239" t="s">
        <v>25</v>
      </c>
      <c r="AW504" s="239" t="s">
        <v>26</v>
      </c>
      <c r="AX504" s="239" t="s">
        <v>27</v>
      </c>
      <c r="AY504" s="319"/>
      <c r="AZ504" s="43"/>
      <c r="BA504" s="43"/>
      <c r="BB504" s="43"/>
    </row>
    <row r="505" spans="1:54" ht="25.5" customHeight="1">
      <c r="A505" s="1663"/>
      <c r="B505" s="1663"/>
      <c r="C505" s="1663"/>
      <c r="D505" s="1663"/>
      <c r="E505" s="1663"/>
      <c r="F505" s="1663"/>
      <c r="G505" s="71" t="s">
        <v>53</v>
      </c>
      <c r="H505" s="71" t="s">
        <v>71</v>
      </c>
      <c r="I505" s="71" t="s">
        <v>53</v>
      </c>
      <c r="J505" s="71" t="s">
        <v>71</v>
      </c>
      <c r="K505" s="1664"/>
      <c r="L505" s="1663"/>
      <c r="M505" s="1708"/>
      <c r="N505" s="1663"/>
      <c r="O505" s="31"/>
      <c r="P505" s="343"/>
      <c r="Q505" s="343"/>
      <c r="R505" s="344"/>
      <c r="S505" s="343"/>
      <c r="T505" s="241" t="str">
        <f>+B506</f>
        <v>3.31.01.2.08.01</v>
      </c>
      <c r="U505" s="241" t="str">
        <f>+B507</f>
        <v>Sub Kegiatan Penyedia Jasa Surat Menyurat</v>
      </c>
      <c r="V505" s="243"/>
      <c r="W505" s="493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561"/>
      <c r="AJ505" s="241" t="str">
        <f t="shared" ref="AJ505:AK505" si="500">+T505</f>
        <v>3.31.01.2.08.01</v>
      </c>
      <c r="AK505" s="241" t="str">
        <f t="shared" si="500"/>
        <v>Sub Kegiatan Penyedia Jasa Surat Menyurat</v>
      </c>
      <c r="AL505" s="244">
        <f>AL508</f>
        <v>3250000</v>
      </c>
      <c r="AM505" s="493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319"/>
      <c r="AZ505" s="43"/>
      <c r="BA505" s="43"/>
      <c r="BB505" s="43"/>
    </row>
    <row r="506" spans="1:54" ht="14.25" customHeight="1">
      <c r="A506" s="631"/>
      <c r="B506" s="632" t="s">
        <v>246</v>
      </c>
      <c r="C506" s="632"/>
      <c r="D506" s="564"/>
      <c r="E506" s="712"/>
      <c r="F506" s="636"/>
      <c r="G506" s="637"/>
      <c r="H506" s="638"/>
      <c r="I506" s="637"/>
      <c r="J506" s="637"/>
      <c r="K506" s="637"/>
      <c r="L506" s="639"/>
      <c r="M506" s="631"/>
      <c r="N506" s="631"/>
      <c r="O506" s="31"/>
      <c r="P506" s="714"/>
      <c r="Q506" s="714"/>
      <c r="R506" s="715"/>
      <c r="S506" s="343">
        <f>+W506+X506+Y506+Z506</f>
        <v>0</v>
      </c>
      <c r="T506" s="242"/>
      <c r="U506" s="242"/>
      <c r="V506" s="572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6"/>
      <c r="AJ506" s="242">
        <f t="shared" ref="AJ506:AL506" si="501">+T506</f>
        <v>0</v>
      </c>
      <c r="AK506" s="242">
        <f t="shared" si="501"/>
        <v>0</v>
      </c>
      <c r="AL506" s="716">
        <f t="shared" si="501"/>
        <v>0</v>
      </c>
      <c r="AM506" s="107"/>
      <c r="AN506" s="107"/>
      <c r="AO506" s="107"/>
      <c r="AP506" s="107"/>
      <c r="AQ506" s="107"/>
      <c r="AR506" s="107"/>
      <c r="AS506" s="107"/>
      <c r="AT506" s="107"/>
      <c r="AU506" s="107"/>
      <c r="AV506" s="107"/>
      <c r="AW506" s="107"/>
      <c r="AX506" s="107"/>
      <c r="AY506" s="319">
        <f t="shared" ref="AY506:AY508" si="502">SUM(AM506:AX506)</f>
        <v>0</v>
      </c>
      <c r="AZ506" s="43"/>
      <c r="BA506" s="43"/>
      <c r="BB506" s="43"/>
    </row>
    <row r="507" spans="1:54" ht="45" customHeight="1">
      <c r="A507" s="729"/>
      <c r="B507" s="730" t="s">
        <v>247</v>
      </c>
      <c r="C507" s="731" t="s">
        <v>78</v>
      </c>
      <c r="D507" s="732" t="s">
        <v>248</v>
      </c>
      <c r="E507" s="733">
        <v>3250000</v>
      </c>
      <c r="F507" s="734">
        <f>+AY507</f>
        <v>0</v>
      </c>
      <c r="G507" s="735">
        <f t="shared" ref="G507:G508" si="503">+I507</f>
        <v>0</v>
      </c>
      <c r="H507" s="736">
        <f>'BERKALI KALI'!G283</f>
        <v>0</v>
      </c>
      <c r="I507" s="735">
        <f>+Q507</f>
        <v>0</v>
      </c>
      <c r="J507" s="735">
        <f t="shared" ref="J507:J508" si="504">+F507/E507*100</f>
        <v>0</v>
      </c>
      <c r="K507" s="735">
        <f>S507</f>
        <v>0</v>
      </c>
      <c r="L507" s="737">
        <f>+E507-F507</f>
        <v>3250000</v>
      </c>
      <c r="M507" s="738"/>
      <c r="N507" s="739"/>
      <c r="O507" s="31"/>
      <c r="P507" s="714">
        <f>+E507/$E$508*H507</f>
        <v>0</v>
      </c>
      <c r="Q507" s="714">
        <f t="shared" ref="Q507:Q508" si="505">+S507/E507*100</f>
        <v>0</v>
      </c>
      <c r="R507" s="715"/>
      <c r="S507" s="343">
        <f>+W507</f>
        <v>0</v>
      </c>
      <c r="T507" s="242" t="str">
        <f t="shared" ref="T507:V507" si="506">+C507</f>
        <v>5.1.02.01.01.0027</v>
      </c>
      <c r="U507" s="242" t="str">
        <f t="shared" si="506"/>
        <v>Belanja Alat/Bahan untuk Kegiataan Kantor-Benda Pos</v>
      </c>
      <c r="V507" s="740">
        <f t="shared" si="506"/>
        <v>3250000</v>
      </c>
      <c r="W507" s="353">
        <v>0</v>
      </c>
      <c r="X507" s="353">
        <v>1000000</v>
      </c>
      <c r="Y507" s="353">
        <v>0</v>
      </c>
      <c r="Z507" s="353">
        <v>0</v>
      </c>
      <c r="AA507" s="353">
        <v>0</v>
      </c>
      <c r="AB507" s="353">
        <v>1000000</v>
      </c>
      <c r="AC507" s="353">
        <v>0</v>
      </c>
      <c r="AD507" s="353">
        <v>0</v>
      </c>
      <c r="AE507" s="353">
        <v>1250000</v>
      </c>
      <c r="AF507" s="353">
        <v>0</v>
      </c>
      <c r="AG507" s="353">
        <v>0</v>
      </c>
      <c r="AH507" s="514">
        <v>0</v>
      </c>
      <c r="AI507" s="106"/>
      <c r="AJ507" s="242" t="str">
        <f t="shared" ref="AJ507:AL507" si="507">+T507</f>
        <v>5.1.02.01.01.0027</v>
      </c>
      <c r="AK507" s="242" t="str">
        <f t="shared" si="507"/>
        <v>Belanja Alat/Bahan untuk Kegiataan Kantor-Benda Pos</v>
      </c>
      <c r="AL507" s="741">
        <f t="shared" si="507"/>
        <v>3250000</v>
      </c>
      <c r="AM507" s="107"/>
      <c r="AN507" s="742"/>
      <c r="AO507" s="107"/>
      <c r="AP507" s="107"/>
      <c r="AQ507" s="742"/>
      <c r="AR507" s="107"/>
      <c r="AS507" s="107"/>
      <c r="AT507" s="112"/>
      <c r="AU507" s="107"/>
      <c r="AV507" s="112"/>
      <c r="AW507" s="112"/>
      <c r="AX507" s="107"/>
      <c r="AY507" s="319">
        <f t="shared" si="502"/>
        <v>0</v>
      </c>
      <c r="AZ507" s="43"/>
      <c r="BA507" s="43"/>
      <c r="BB507" s="43"/>
    </row>
    <row r="508" spans="1:54" ht="14.25" customHeight="1">
      <c r="A508" s="631"/>
      <c r="B508" s="631"/>
      <c r="C508" s="650" t="s">
        <v>84</v>
      </c>
      <c r="D508" s="651"/>
      <c r="E508" s="652">
        <f t="shared" ref="E508:F508" si="508">SUM(E506:E507)</f>
        <v>3250000</v>
      </c>
      <c r="F508" s="653">
        <f t="shared" si="508"/>
        <v>0</v>
      </c>
      <c r="G508" s="653">
        <f t="shared" si="503"/>
        <v>0</v>
      </c>
      <c r="H508" s="654">
        <f t="shared" ref="H508:I508" si="509">+P508</f>
        <v>0</v>
      </c>
      <c r="I508" s="653">
        <f t="shared" si="509"/>
        <v>0</v>
      </c>
      <c r="J508" s="653">
        <f t="shared" si="504"/>
        <v>0</v>
      </c>
      <c r="K508" s="653">
        <f>K507</f>
        <v>0</v>
      </c>
      <c r="L508" s="652">
        <f>SUM(L506:L507)</f>
        <v>3250000</v>
      </c>
      <c r="M508" s="656"/>
      <c r="N508" s="631"/>
      <c r="O508" s="31"/>
      <c r="P508" s="657">
        <f>SUM(P506:P507)</f>
        <v>0</v>
      </c>
      <c r="Q508" s="657">
        <f t="shared" si="505"/>
        <v>0</v>
      </c>
      <c r="R508" s="658"/>
      <c r="S508" s="657">
        <f>SUM(S506:S507)</f>
        <v>0</v>
      </c>
      <c r="T508" s="344"/>
      <c r="U508" s="344"/>
      <c r="V508" s="244">
        <f>SUM(V506:V507)</f>
        <v>3250000</v>
      </c>
      <c r="W508" s="244">
        <f t="shared" ref="W508:AA508" si="510">SUM(W507)</f>
        <v>0</v>
      </c>
      <c r="X508" s="244">
        <f t="shared" si="510"/>
        <v>1000000</v>
      </c>
      <c r="Y508" s="244">
        <f t="shared" si="510"/>
        <v>0</v>
      </c>
      <c r="Z508" s="244">
        <f t="shared" si="510"/>
        <v>0</v>
      </c>
      <c r="AA508" s="244">
        <f t="shared" si="510"/>
        <v>0</v>
      </c>
      <c r="AB508" s="244">
        <f>SUM(AB506:AB507)</f>
        <v>1000000</v>
      </c>
      <c r="AC508" s="244">
        <f t="shared" ref="AC508:AD508" si="511">SUM(AC507)</f>
        <v>0</v>
      </c>
      <c r="AD508" s="244">
        <f t="shared" si="511"/>
        <v>0</v>
      </c>
      <c r="AE508" s="244">
        <f>SUM(AE506:AE507)</f>
        <v>1250000</v>
      </c>
      <c r="AF508" s="244">
        <f t="shared" ref="AF508:AG508" si="512">SUM(AF507)</f>
        <v>0</v>
      </c>
      <c r="AG508" s="244">
        <f t="shared" si="512"/>
        <v>0</v>
      </c>
      <c r="AH508" s="244">
        <f>SUM(AH506:AH507)</f>
        <v>0</v>
      </c>
      <c r="AI508" s="606"/>
      <c r="AJ508" s="344"/>
      <c r="AK508" s="344"/>
      <c r="AL508" s="244">
        <f>SUM(AL506:AL507)</f>
        <v>3250000</v>
      </c>
      <c r="AM508" s="244">
        <f t="shared" ref="AM508:AP508" si="513">SUM(AM507)</f>
        <v>0</v>
      </c>
      <c r="AN508" s="244">
        <f t="shared" si="513"/>
        <v>0</v>
      </c>
      <c r="AO508" s="244">
        <f t="shared" si="513"/>
        <v>0</v>
      </c>
      <c r="AP508" s="244">
        <f t="shared" si="513"/>
        <v>0</v>
      </c>
      <c r="AQ508" s="244">
        <f t="shared" ref="AQ508:AS508" si="514">SUM(AQ506:AQ507)</f>
        <v>0</v>
      </c>
      <c r="AR508" s="244">
        <f t="shared" si="514"/>
        <v>0</v>
      </c>
      <c r="AS508" s="244">
        <f t="shared" si="514"/>
        <v>0</v>
      </c>
      <c r="AT508" s="244">
        <f>SUM(AT507)</f>
        <v>0</v>
      </c>
      <c r="AU508" s="244">
        <f t="shared" ref="AU508:AX508" si="515">SUM(AU506:AU507)</f>
        <v>0</v>
      </c>
      <c r="AV508" s="244">
        <f t="shared" si="515"/>
        <v>0</v>
      </c>
      <c r="AW508" s="244">
        <f t="shared" si="515"/>
        <v>0</v>
      </c>
      <c r="AX508" s="244">
        <f t="shared" si="515"/>
        <v>0</v>
      </c>
      <c r="AY508" s="319">
        <f t="shared" si="502"/>
        <v>0</v>
      </c>
      <c r="AZ508" s="43"/>
      <c r="BA508" s="43"/>
      <c r="BB508" s="43"/>
    </row>
    <row r="509" spans="1:54" ht="14.25" customHeight="1">
      <c r="A509" s="455"/>
      <c r="B509" s="669"/>
      <c r="C509" s="669"/>
      <c r="D509" s="669"/>
      <c r="E509" s="743"/>
      <c r="F509" s="670"/>
      <c r="G509" s="319"/>
      <c r="H509" s="670"/>
      <c r="I509" s="319"/>
      <c r="J509" s="670"/>
      <c r="K509" s="670"/>
      <c r="L509" s="669"/>
      <c r="M509" s="672"/>
      <c r="N509" s="672"/>
      <c r="O509" s="31"/>
      <c r="P509" s="31"/>
      <c r="Q509" s="31"/>
      <c r="R509" s="43"/>
      <c r="S509" s="43"/>
      <c r="T509" s="43"/>
      <c r="U509" s="43"/>
      <c r="V509" s="43"/>
      <c r="W509" s="43"/>
      <c r="X509" s="350">
        <f>SUM(W508:AH508)</f>
        <v>3250000</v>
      </c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</row>
    <row r="510" spans="1:54" ht="14.25" customHeight="1">
      <c r="A510" s="232"/>
      <c r="B510" s="232"/>
      <c r="C510" s="232"/>
      <c r="D510" s="200"/>
      <c r="E510" s="201"/>
      <c r="F510" s="199"/>
      <c r="G510" s="202"/>
      <c r="H510" s="203"/>
      <c r="I510" s="199"/>
      <c r="J510" s="232"/>
      <c r="K510" s="232"/>
      <c r="L510" s="1675" t="s">
        <v>85</v>
      </c>
      <c r="M510" s="1655"/>
      <c r="N510" s="1655"/>
      <c r="O510" s="31"/>
      <c r="P510" s="31"/>
      <c r="Q510" s="31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</row>
    <row r="511" spans="1:54" ht="14.25" customHeight="1">
      <c r="A511" s="232"/>
      <c r="B511" s="1699" t="s">
        <v>87</v>
      </c>
      <c r="C511" s="1655"/>
      <c r="D511" s="207"/>
      <c r="E511" s="200"/>
      <c r="F511" s="199"/>
      <c r="G511" s="202"/>
      <c r="H511" s="203"/>
      <c r="I511" s="199"/>
      <c r="J511" s="200"/>
      <c r="K511" s="200"/>
      <c r="L511" s="1675" t="s">
        <v>86</v>
      </c>
      <c r="M511" s="1655"/>
      <c r="N511" s="1655"/>
      <c r="O511" s="31"/>
      <c r="P511" s="31"/>
      <c r="Q511" s="31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</row>
    <row r="512" spans="1:54" ht="14.25" customHeight="1">
      <c r="A512" s="199"/>
      <c r="B512" s="668"/>
      <c r="C512" s="668"/>
      <c r="D512" s="232"/>
      <c r="E512" s="669"/>
      <c r="F512" s="670"/>
      <c r="G512" s="319"/>
      <c r="H512" s="671"/>
      <c r="I512" s="199"/>
      <c r="J512" s="223"/>
      <c r="K512" s="223"/>
      <c r="L512" s="1676" t="s">
        <v>88</v>
      </c>
      <c r="M512" s="1655"/>
      <c r="N512" s="1655"/>
      <c r="O512" s="31"/>
      <c r="P512" s="31"/>
      <c r="Q512" s="31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</row>
    <row r="513" spans="1:54" ht="14.25" customHeight="1">
      <c r="A513" s="670"/>
      <c r="B513" s="668"/>
      <c r="C513" s="668"/>
      <c r="D513" s="232"/>
      <c r="E513" s="672"/>
      <c r="F513" s="670"/>
      <c r="G513" s="319"/>
      <c r="H513" s="671"/>
      <c r="I513" s="673"/>
      <c r="J513" s="455"/>
      <c r="K513" s="455"/>
      <c r="L513" s="1676" t="s">
        <v>89</v>
      </c>
      <c r="M513" s="1655"/>
      <c r="N513" s="1655"/>
      <c r="O513" s="31"/>
      <c r="P513" s="31"/>
      <c r="Q513" s="31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</row>
    <row r="514" spans="1:54" ht="14.25" customHeight="1">
      <c r="A514" s="673"/>
      <c r="B514" s="668"/>
      <c r="C514" s="668"/>
      <c r="D514" s="232"/>
      <c r="E514" s="672"/>
      <c r="F514" s="670"/>
      <c r="G514" s="319"/>
      <c r="H514" s="671"/>
      <c r="I514" s="673"/>
      <c r="J514" s="455"/>
      <c r="K514" s="455"/>
      <c r="L514" s="674"/>
      <c r="M514" s="674"/>
      <c r="N514" s="674"/>
      <c r="O514" s="31"/>
      <c r="P514" s="31"/>
      <c r="Q514" s="31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</row>
    <row r="515" spans="1:54" ht="14.25" customHeight="1">
      <c r="A515" s="673"/>
      <c r="B515" s="1713" t="s">
        <v>219</v>
      </c>
      <c r="C515" s="1655"/>
      <c r="D515" s="233"/>
      <c r="E515" s="619"/>
      <c r="F515" s="320"/>
      <c r="G515" s="320"/>
      <c r="H515" s="320"/>
      <c r="I515" s="673"/>
      <c r="J515" s="455"/>
      <c r="K515" s="455"/>
      <c r="L515" s="674"/>
      <c r="M515" s="674"/>
      <c r="N515" s="674"/>
      <c r="O515" s="31"/>
      <c r="P515" s="31"/>
      <c r="Q515" s="31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</row>
    <row r="516" spans="1:54" ht="14.25" customHeight="1">
      <c r="A516" s="619"/>
      <c r="B516" s="1714" t="s">
        <v>220</v>
      </c>
      <c r="C516" s="1655"/>
      <c r="D516" s="233"/>
      <c r="E516" s="531"/>
      <c r="F516" s="320"/>
      <c r="G516" s="320"/>
      <c r="H516" s="320"/>
      <c r="I516" s="675"/>
      <c r="J516" s="216"/>
      <c r="K516" s="216"/>
      <c r="L516" s="1677" t="s">
        <v>91</v>
      </c>
      <c r="M516" s="1655"/>
      <c r="N516" s="1655"/>
      <c r="O516" s="31"/>
      <c r="P516" s="31"/>
      <c r="Q516" s="31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</row>
    <row r="517" spans="1:54" ht="14.25" customHeight="1">
      <c r="A517" s="531"/>
      <c r="B517" s="455"/>
      <c r="C517" s="232"/>
      <c r="D517" s="232"/>
      <c r="E517" s="320"/>
      <c r="F517" s="319"/>
      <c r="G517" s="319"/>
      <c r="H517" s="671"/>
      <c r="I517" s="676"/>
      <c r="J517" s="677"/>
      <c r="K517" s="677"/>
      <c r="L517" s="1682" t="s">
        <v>93</v>
      </c>
      <c r="M517" s="1655"/>
      <c r="N517" s="1655"/>
      <c r="O517" s="31"/>
      <c r="P517" s="31"/>
      <c r="Q517" s="31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</row>
    <row r="518" spans="1:54" ht="14.2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31"/>
      <c r="N518" s="31"/>
      <c r="O518" s="31"/>
      <c r="P518" s="31"/>
      <c r="Q518" s="31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</row>
    <row r="519" spans="1:54" ht="14.2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31"/>
      <c r="N519" s="31"/>
      <c r="O519" s="31"/>
      <c r="P519" s="31"/>
      <c r="Q519" s="31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</row>
    <row r="520" spans="1:54" ht="14.25" customHeight="1">
      <c r="A520" s="620">
        <v>20</v>
      </c>
      <c r="B520" s="1683"/>
      <c r="C520" s="1655"/>
      <c r="D520" s="1655"/>
      <c r="E520" s="1655"/>
      <c r="F520" s="1655"/>
      <c r="G520" s="1655"/>
      <c r="H520" s="1655"/>
      <c r="I520" s="1655"/>
      <c r="J520" s="1655"/>
      <c r="K520" s="1655"/>
      <c r="L520" s="1655"/>
      <c r="M520" s="1655"/>
      <c r="N520" s="621"/>
      <c r="O520" s="31"/>
      <c r="P520" s="31"/>
      <c r="Q520" s="31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</row>
    <row r="521" spans="1:54" ht="14.25" customHeight="1">
      <c r="A521" s="621"/>
      <c r="B521" s="1670" t="s">
        <v>45</v>
      </c>
      <c r="C521" s="1655"/>
      <c r="D521" s="1655"/>
      <c r="E521" s="1655"/>
      <c r="F521" s="1655"/>
      <c r="G521" s="1655"/>
      <c r="H521" s="1655"/>
      <c r="I521" s="1655"/>
      <c r="J521" s="1655"/>
      <c r="K521" s="1655"/>
      <c r="L521" s="1655"/>
      <c r="M521" s="1655"/>
      <c r="N521" s="1655"/>
      <c r="O521" s="31"/>
      <c r="P521" s="31"/>
      <c r="Q521" s="31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</row>
    <row r="522" spans="1:54" ht="14.25" customHeight="1">
      <c r="A522" s="621"/>
      <c r="B522" s="1670" t="s">
        <v>46</v>
      </c>
      <c r="C522" s="1655"/>
      <c r="D522" s="1655"/>
      <c r="E522" s="1655"/>
      <c r="F522" s="1655"/>
      <c r="G522" s="1655"/>
      <c r="H522" s="1655"/>
      <c r="I522" s="1655"/>
      <c r="J522" s="1655"/>
      <c r="K522" s="1655"/>
      <c r="L522" s="1655"/>
      <c r="M522" s="1655"/>
      <c r="N522" s="1655"/>
      <c r="O522" s="31"/>
      <c r="P522" s="31"/>
      <c r="Q522" s="31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</row>
    <row r="523" spans="1:54" ht="14.25" customHeight="1">
      <c r="A523" s="622"/>
      <c r="B523" s="1670" t="s">
        <v>47</v>
      </c>
      <c r="C523" s="1655"/>
      <c r="D523" s="1655"/>
      <c r="E523" s="1655"/>
      <c r="F523" s="1655"/>
      <c r="G523" s="1655"/>
      <c r="H523" s="1655"/>
      <c r="I523" s="1655"/>
      <c r="J523" s="1655"/>
      <c r="K523" s="1655"/>
      <c r="L523" s="1655"/>
      <c r="M523" s="1655"/>
      <c r="N523" s="1655"/>
      <c r="O523" s="31"/>
      <c r="P523" s="319"/>
      <c r="Q523" s="319"/>
      <c r="R523" s="232"/>
      <c r="S523" s="319"/>
      <c r="T523" s="232"/>
      <c r="U523" s="232"/>
      <c r="V523" s="232"/>
      <c r="W523" s="1678" t="s">
        <v>137</v>
      </c>
      <c r="X523" s="1655"/>
      <c r="Y523" s="1655"/>
      <c r="Z523" s="1655"/>
      <c r="AA523" s="1655"/>
      <c r="AB523" s="1655"/>
      <c r="AC523" s="1655"/>
      <c r="AD523" s="1655"/>
      <c r="AE523" s="1655"/>
      <c r="AF523" s="1655"/>
      <c r="AG523" s="1655"/>
      <c r="AH523" s="1655"/>
      <c r="AI523" s="455"/>
      <c r="AJ523" s="232"/>
      <c r="AK523" s="232"/>
      <c r="AL523" s="233"/>
      <c r="AM523" s="320"/>
      <c r="AN523" s="320"/>
      <c r="AO523" s="320"/>
      <c r="AP523" s="320"/>
      <c r="AQ523" s="320"/>
      <c r="AR523" s="320"/>
      <c r="AS523" s="320"/>
      <c r="AT523" s="320"/>
      <c r="AU523" s="320"/>
      <c r="AV523" s="320"/>
      <c r="AW523" s="320"/>
      <c r="AX523" s="320"/>
      <c r="AY523" s="319"/>
      <c r="AZ523" s="43"/>
      <c r="BA523" s="43"/>
      <c r="BB523" s="43"/>
    </row>
    <row r="524" spans="1:54" ht="25.5" customHeight="1">
      <c r="A524" s="622"/>
      <c r="B524" s="622"/>
      <c r="C524" s="623"/>
      <c r="D524" s="623"/>
      <c r="E524" s="624"/>
      <c r="F524" s="625"/>
      <c r="G524" s="626"/>
      <c r="H524" s="627"/>
      <c r="I524" s="626"/>
      <c r="J524" s="626"/>
      <c r="K524" s="626"/>
      <c r="L524" s="628"/>
      <c r="M524" s="629"/>
      <c r="N524" s="629"/>
      <c r="O524" s="31"/>
      <c r="P524" s="1679" t="s">
        <v>52</v>
      </c>
      <c r="Q524" s="1680" t="s">
        <v>53</v>
      </c>
      <c r="R524" s="1681"/>
      <c r="S524" s="1679" t="s">
        <v>54</v>
      </c>
      <c r="T524" s="456"/>
      <c r="U524" s="456"/>
      <c r="V524" s="456"/>
      <c r="W524" s="457">
        <v>1</v>
      </c>
      <c r="X524" s="457">
        <v>2</v>
      </c>
      <c r="Y524" s="457">
        <v>3</v>
      </c>
      <c r="Z524" s="457">
        <v>4</v>
      </c>
      <c r="AA524" s="457">
        <v>5</v>
      </c>
      <c r="AB524" s="457">
        <v>6</v>
      </c>
      <c r="AC524" s="457">
        <v>7</v>
      </c>
      <c r="AD524" s="457">
        <v>8</v>
      </c>
      <c r="AE524" s="457">
        <v>9</v>
      </c>
      <c r="AF524" s="457">
        <v>10</v>
      </c>
      <c r="AG524" s="457">
        <v>11</v>
      </c>
      <c r="AH524" s="458">
        <v>12</v>
      </c>
      <c r="AI524" s="232"/>
      <c r="AJ524" s="456"/>
      <c r="AK524" s="456"/>
      <c r="AL524" s="460"/>
      <c r="AM524" s="678">
        <v>1</v>
      </c>
      <c r="AN524" s="678">
        <v>2</v>
      </c>
      <c r="AO524" s="678">
        <v>3</v>
      </c>
      <c r="AP524" s="678">
        <v>4</v>
      </c>
      <c r="AQ524" s="678">
        <v>5</v>
      </c>
      <c r="AR524" s="678">
        <v>6</v>
      </c>
      <c r="AS524" s="678">
        <v>7</v>
      </c>
      <c r="AT524" s="678">
        <v>8</v>
      </c>
      <c r="AU524" s="678">
        <v>9</v>
      </c>
      <c r="AV524" s="678">
        <v>10</v>
      </c>
      <c r="AW524" s="678">
        <v>11</v>
      </c>
      <c r="AX524" s="679">
        <v>12</v>
      </c>
      <c r="AY524" s="319"/>
      <c r="AZ524" s="43"/>
      <c r="BA524" s="43"/>
      <c r="BB524" s="43"/>
    </row>
    <row r="525" spans="1:54" ht="14.25" customHeight="1">
      <c r="A525" s="1709" t="s">
        <v>56</v>
      </c>
      <c r="B525" s="1710" t="s">
        <v>57</v>
      </c>
      <c r="C525" s="1710" t="s">
        <v>58</v>
      </c>
      <c r="D525" s="1710" t="s">
        <v>59</v>
      </c>
      <c r="E525" s="1705" t="s">
        <v>60</v>
      </c>
      <c r="F525" s="1706" t="s">
        <v>61</v>
      </c>
      <c r="G525" s="1711" t="s">
        <v>62</v>
      </c>
      <c r="H525" s="1691"/>
      <c r="I525" s="1691"/>
      <c r="J525" s="1692"/>
      <c r="K525" s="1706" t="s">
        <v>63</v>
      </c>
      <c r="L525" s="1705" t="s">
        <v>64</v>
      </c>
      <c r="M525" s="1710" t="s">
        <v>65</v>
      </c>
      <c r="N525" s="1710" t="s">
        <v>66</v>
      </c>
      <c r="O525" s="31"/>
      <c r="P525" s="1663"/>
      <c r="Q525" s="1663"/>
      <c r="R525" s="1663"/>
      <c r="S525" s="1663"/>
      <c r="T525" s="550">
        <v>2</v>
      </c>
      <c r="U525" s="550"/>
      <c r="V525" s="551"/>
      <c r="W525" s="552"/>
      <c r="X525" s="551"/>
      <c r="Y525" s="552"/>
      <c r="Z525" s="552"/>
      <c r="AA525" s="552"/>
      <c r="AB525" s="552"/>
      <c r="AC525" s="552"/>
      <c r="AD525" s="552"/>
      <c r="AE525" s="552"/>
      <c r="AF525" s="552"/>
      <c r="AG525" s="552"/>
      <c r="AH525" s="552"/>
      <c r="AI525" s="552"/>
      <c r="AJ525" s="550">
        <v>2</v>
      </c>
      <c r="AK525" s="550"/>
      <c r="AL525" s="681"/>
      <c r="AM525" s="1737" t="s">
        <v>67</v>
      </c>
      <c r="AN525" s="1671"/>
      <c r="AO525" s="1671"/>
      <c r="AP525" s="1671"/>
      <c r="AQ525" s="1671"/>
      <c r="AR525" s="1671"/>
      <c r="AS525" s="1671"/>
      <c r="AT525" s="1671"/>
      <c r="AU525" s="1671"/>
      <c r="AV525" s="1671"/>
      <c r="AW525" s="1671"/>
      <c r="AX525" s="1671"/>
      <c r="AY525" s="319"/>
      <c r="AZ525" s="43"/>
      <c r="BA525" s="43"/>
      <c r="BB525" s="43"/>
    </row>
    <row r="526" spans="1:54" ht="25.5" customHeight="1">
      <c r="A526" s="1663"/>
      <c r="B526" s="1663"/>
      <c r="C526" s="1663"/>
      <c r="D526" s="1663"/>
      <c r="E526" s="1663"/>
      <c r="F526" s="1663"/>
      <c r="G526" s="1711" t="s">
        <v>68</v>
      </c>
      <c r="H526" s="1692"/>
      <c r="I526" s="1711" t="s">
        <v>69</v>
      </c>
      <c r="J526" s="1692"/>
      <c r="K526" s="1663"/>
      <c r="L526" s="1663"/>
      <c r="M526" s="1663"/>
      <c r="N526" s="1663"/>
      <c r="O526" s="31"/>
      <c r="P526" s="1664"/>
      <c r="Q526" s="1664"/>
      <c r="R526" s="1664"/>
      <c r="S526" s="1664"/>
      <c r="T526" s="234"/>
      <c r="U526" s="234"/>
      <c r="V526" s="234"/>
      <c r="W526" s="235" t="s">
        <v>16</v>
      </c>
      <c r="X526" s="235" t="s">
        <v>70</v>
      </c>
      <c r="Y526" s="236" t="s">
        <v>18</v>
      </c>
      <c r="Z526" s="236" t="s">
        <v>19</v>
      </c>
      <c r="AA526" s="236" t="s">
        <v>20</v>
      </c>
      <c r="AB526" s="236" t="s">
        <v>21</v>
      </c>
      <c r="AC526" s="236" t="s">
        <v>22</v>
      </c>
      <c r="AD526" s="235" t="s">
        <v>23</v>
      </c>
      <c r="AE526" s="235" t="s">
        <v>24</v>
      </c>
      <c r="AF526" s="235" t="s">
        <v>25</v>
      </c>
      <c r="AG526" s="235" t="s">
        <v>26</v>
      </c>
      <c r="AH526" s="235" t="s">
        <v>27</v>
      </c>
      <c r="AI526" s="466"/>
      <c r="AJ526" s="234"/>
      <c r="AK526" s="234"/>
      <c r="AL526" s="238"/>
      <c r="AM526" s="682" t="s">
        <v>16</v>
      </c>
      <c r="AN526" s="682" t="s">
        <v>70</v>
      </c>
      <c r="AO526" s="682" t="s">
        <v>18</v>
      </c>
      <c r="AP526" s="682" t="s">
        <v>19</v>
      </c>
      <c r="AQ526" s="682" t="s">
        <v>20</v>
      </c>
      <c r="AR526" s="682" t="s">
        <v>21</v>
      </c>
      <c r="AS526" s="682" t="s">
        <v>22</v>
      </c>
      <c r="AT526" s="682" t="s">
        <v>23</v>
      </c>
      <c r="AU526" s="682" t="s">
        <v>24</v>
      </c>
      <c r="AV526" s="682" t="s">
        <v>25</v>
      </c>
      <c r="AW526" s="682" t="s">
        <v>26</v>
      </c>
      <c r="AX526" s="682" t="s">
        <v>27</v>
      </c>
      <c r="AY526" s="319"/>
      <c r="AZ526" s="43"/>
      <c r="BA526" s="43"/>
      <c r="BB526" s="43"/>
    </row>
    <row r="527" spans="1:54" ht="39" customHeight="1">
      <c r="A527" s="1664"/>
      <c r="B527" s="1664"/>
      <c r="C527" s="1664"/>
      <c r="D527" s="1664"/>
      <c r="E527" s="1664"/>
      <c r="F527" s="1664"/>
      <c r="G527" s="559" t="s">
        <v>53</v>
      </c>
      <c r="H527" s="559" t="s">
        <v>71</v>
      </c>
      <c r="I527" s="559" t="s">
        <v>53</v>
      </c>
      <c r="J527" s="559" t="s">
        <v>71</v>
      </c>
      <c r="K527" s="1664"/>
      <c r="L527" s="1664"/>
      <c r="M527" s="1664"/>
      <c r="N527" s="1664"/>
      <c r="O527" s="31"/>
      <c r="P527" s="343"/>
      <c r="Q527" s="343"/>
      <c r="R527" s="344"/>
      <c r="S527" s="343"/>
      <c r="T527" s="241" t="s">
        <v>168</v>
      </c>
      <c r="U527" s="242" t="str">
        <f>+B529</f>
        <v>Sub Kegiatan Penyediaan Jasa Komunikasi, Sumber Daya Air dan Listrik</v>
      </c>
      <c r="V527" s="243">
        <f>SUM(V528:V532)</f>
        <v>69600000</v>
      </c>
      <c r="W527" s="68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684"/>
      <c r="AJ527" s="241"/>
      <c r="AK527" s="241" t="str">
        <f>+U527</f>
        <v>Sub Kegiatan Penyediaan Jasa Komunikasi, Sumber Daya Air dan Listrik</v>
      </c>
      <c r="AL527" s="687">
        <f>AL533</f>
        <v>69600000</v>
      </c>
      <c r="AM527" s="685"/>
      <c r="AN527" s="244"/>
      <c r="AO527" s="244"/>
      <c r="AP527" s="244"/>
      <c r="AQ527" s="244"/>
      <c r="AR527" s="244"/>
      <c r="AS527" s="244"/>
      <c r="AT527" s="244"/>
      <c r="AU527" s="244"/>
      <c r="AV527" s="244"/>
      <c r="AW527" s="244"/>
      <c r="AX527" s="244"/>
      <c r="AY527" s="319"/>
      <c r="AZ527" s="43"/>
      <c r="BA527" s="43"/>
      <c r="BB527" s="43"/>
    </row>
    <row r="528" spans="1:54" ht="14.25" customHeight="1">
      <c r="A528" s="631"/>
      <c r="B528" s="632" t="s">
        <v>249</v>
      </c>
      <c r="C528" s="651"/>
      <c r="D528" s="643"/>
      <c r="E528" s="686"/>
      <c r="F528" s="636"/>
      <c r="G528" s="637"/>
      <c r="H528" s="638"/>
      <c r="I528" s="637"/>
      <c r="J528" s="637"/>
      <c r="K528" s="637"/>
      <c r="L528" s="639"/>
      <c r="M528" s="631"/>
      <c r="N528" s="631"/>
      <c r="O528" s="31"/>
      <c r="P528" s="343"/>
      <c r="Q528" s="343"/>
      <c r="R528" s="344"/>
      <c r="S528" s="343">
        <f>+W528+X528+Y528+Z528</f>
        <v>0</v>
      </c>
      <c r="T528" s="242">
        <f t="shared" ref="T528:V528" si="516">+C528</f>
        <v>0</v>
      </c>
      <c r="U528" s="242">
        <f t="shared" si="516"/>
        <v>0</v>
      </c>
      <c r="V528" s="243">
        <f t="shared" si="516"/>
        <v>0</v>
      </c>
      <c r="W528" s="640"/>
      <c r="X528" s="102"/>
      <c r="Y528" s="106"/>
      <c r="Z528" s="102"/>
      <c r="AA528" s="102"/>
      <c r="AB528" s="105"/>
      <c r="AC528" s="102"/>
      <c r="AD528" s="102"/>
      <c r="AE528" s="105"/>
      <c r="AF528" s="106"/>
      <c r="AG528" s="107"/>
      <c r="AH528" s="107"/>
      <c r="AI528" s="106"/>
      <c r="AJ528" s="242">
        <f t="shared" ref="AJ528:AL528" si="517">+T528</f>
        <v>0</v>
      </c>
      <c r="AK528" s="242">
        <f t="shared" si="517"/>
        <v>0</v>
      </c>
      <c r="AL528" s="744">
        <f t="shared" si="517"/>
        <v>0</v>
      </c>
      <c r="AM528" s="110"/>
      <c r="AN528" s="102"/>
      <c r="AO528" s="106"/>
      <c r="AP528" s="102"/>
      <c r="AQ528" s="102"/>
      <c r="AR528" s="105"/>
      <c r="AS528" s="102"/>
      <c r="AT528" s="102"/>
      <c r="AU528" s="105"/>
      <c r="AV528" s="106"/>
      <c r="AW528" s="107"/>
      <c r="AX528" s="107"/>
      <c r="AY528" s="319">
        <f t="shared" ref="AY528:AY533" si="518">SUM(AM528:AX528)</f>
        <v>0</v>
      </c>
      <c r="AZ528" s="43"/>
      <c r="BA528" s="43"/>
      <c r="BB528" s="43"/>
    </row>
    <row r="529" spans="1:54" ht="43.5" customHeight="1">
      <c r="A529" s="729"/>
      <c r="B529" s="1739" t="s">
        <v>250</v>
      </c>
      <c r="C529" s="632" t="s">
        <v>251</v>
      </c>
      <c r="D529" s="643" t="s">
        <v>252</v>
      </c>
      <c r="E529" s="705">
        <v>7200000</v>
      </c>
      <c r="F529" s="636">
        <f t="shared" ref="F529:F532" si="519">+AY529</f>
        <v>482744</v>
      </c>
      <c r="G529" s="637">
        <f t="shared" ref="G529:G533" si="520">+I529</f>
        <v>8.3333333333333321</v>
      </c>
      <c r="H529" s="638">
        <f>'BERKALI KALI'!G288</f>
        <v>8.3333333333333339</v>
      </c>
      <c r="I529" s="637">
        <f t="shared" ref="I529:I532" si="521">+Q529</f>
        <v>8.3333333333333321</v>
      </c>
      <c r="J529" s="637">
        <f t="shared" ref="J529:J533" si="522">+F529/E529*100</f>
        <v>6.7047777777777773</v>
      </c>
      <c r="K529" s="637">
        <f t="shared" ref="K529:K532" si="523">S529</f>
        <v>600000</v>
      </c>
      <c r="L529" s="639">
        <f t="shared" ref="L529:L532" si="524">+E529-F529</f>
        <v>6717256</v>
      </c>
      <c r="M529" s="633"/>
      <c r="N529" s="633"/>
      <c r="O529" s="31"/>
      <c r="P529" s="343">
        <f t="shared" ref="P529:P532" si="525">+E529/$E$533*H529</f>
        <v>0.86206896551724144</v>
      </c>
      <c r="Q529" s="343">
        <f t="shared" ref="Q529:Q533" si="526">+S529/E529*100</f>
        <v>8.3333333333333321</v>
      </c>
      <c r="R529" s="344"/>
      <c r="S529" s="343">
        <f t="shared" ref="S529:S532" si="527">+W529</f>
        <v>600000</v>
      </c>
      <c r="T529" s="483" t="str">
        <f t="shared" ref="T529:V529" si="528">+C529</f>
        <v>5.1.02.02.01.0059</v>
      </c>
      <c r="U529" s="483" t="str">
        <f t="shared" si="528"/>
        <v>Belanja Tagihan Telepon</v>
      </c>
      <c r="V529" s="690">
        <f t="shared" si="528"/>
        <v>7200000</v>
      </c>
      <c r="W529" s="600">
        <v>600000</v>
      </c>
      <c r="X529" s="600">
        <v>600000</v>
      </c>
      <c r="Y529" s="600">
        <v>600000</v>
      </c>
      <c r="Z529" s="600">
        <v>600000</v>
      </c>
      <c r="AA529" s="600">
        <v>600000</v>
      </c>
      <c r="AB529" s="600">
        <v>600000</v>
      </c>
      <c r="AC529" s="600">
        <v>600000</v>
      </c>
      <c r="AD529" s="600">
        <v>600000</v>
      </c>
      <c r="AE529" s="600">
        <v>600000</v>
      </c>
      <c r="AF529" s="600">
        <v>600000</v>
      </c>
      <c r="AG529" s="600">
        <v>600000</v>
      </c>
      <c r="AH529" s="600">
        <v>600000</v>
      </c>
      <c r="AI529" s="108"/>
      <c r="AJ529" s="483" t="str">
        <f t="shared" ref="AJ529:AL529" si="529">+T529</f>
        <v>5.1.02.02.01.0059</v>
      </c>
      <c r="AK529" s="483" t="str">
        <f t="shared" si="529"/>
        <v>Belanja Tagihan Telepon</v>
      </c>
      <c r="AL529" s="746">
        <f t="shared" si="529"/>
        <v>7200000</v>
      </c>
      <c r="AM529" s="600">
        <v>482744</v>
      </c>
      <c r="AN529" s="105"/>
      <c r="AO529" s="105"/>
      <c r="AP529" s="105"/>
      <c r="AQ529" s="105"/>
      <c r="AR529" s="105"/>
      <c r="AS529" s="105"/>
      <c r="AT529" s="494"/>
      <c r="AU529" s="105"/>
      <c r="AV529" s="494"/>
      <c r="AW529" s="494"/>
      <c r="AX529" s="105"/>
      <c r="AY529" s="319">
        <f t="shared" si="518"/>
        <v>482744</v>
      </c>
      <c r="AZ529" s="43"/>
      <c r="BA529" s="43"/>
      <c r="BB529" s="43"/>
    </row>
    <row r="530" spans="1:54" ht="43.5" customHeight="1">
      <c r="A530" s="717"/>
      <c r="B530" s="1663"/>
      <c r="C530" s="632" t="s">
        <v>253</v>
      </c>
      <c r="D530" s="643" t="s">
        <v>254</v>
      </c>
      <c r="E530" s="705">
        <v>4200000</v>
      </c>
      <c r="F530" s="636">
        <f t="shared" si="519"/>
        <v>117325</v>
      </c>
      <c r="G530" s="637">
        <f t="shared" si="520"/>
        <v>8.3333333333333321</v>
      </c>
      <c r="H530" s="638">
        <f>'BERKALI KALI'!G293</f>
        <v>8.3333333333333339</v>
      </c>
      <c r="I530" s="637">
        <f t="shared" si="521"/>
        <v>8.3333333333333321</v>
      </c>
      <c r="J530" s="637">
        <f t="shared" si="522"/>
        <v>2.793452380952381</v>
      </c>
      <c r="K530" s="637">
        <f t="shared" si="523"/>
        <v>350000</v>
      </c>
      <c r="L530" s="639">
        <f t="shared" si="524"/>
        <v>4082675</v>
      </c>
      <c r="M530" s="633"/>
      <c r="N530" s="633"/>
      <c r="O530" s="31"/>
      <c r="P530" s="343">
        <f t="shared" si="525"/>
        <v>0.50287356321839083</v>
      </c>
      <c r="Q530" s="343">
        <f t="shared" si="526"/>
        <v>8.3333333333333321</v>
      </c>
      <c r="R530" s="344"/>
      <c r="S530" s="343">
        <f t="shared" si="527"/>
        <v>350000</v>
      </c>
      <c r="T530" s="483" t="str">
        <f t="shared" ref="T530:V530" si="530">+C530</f>
        <v>5.1.02.02.01.0060</v>
      </c>
      <c r="U530" s="483" t="str">
        <f t="shared" si="530"/>
        <v>Belanja Tagihan Air</v>
      </c>
      <c r="V530" s="690">
        <f t="shared" si="530"/>
        <v>4200000</v>
      </c>
      <c r="W530" s="124">
        <v>350000</v>
      </c>
      <c r="X530" s="124">
        <v>350000</v>
      </c>
      <c r="Y530" s="124">
        <v>350000</v>
      </c>
      <c r="Z530" s="124">
        <v>350000</v>
      </c>
      <c r="AA530" s="124">
        <v>350000</v>
      </c>
      <c r="AB530" s="124">
        <v>350000</v>
      </c>
      <c r="AC530" s="124">
        <v>350000</v>
      </c>
      <c r="AD530" s="124">
        <v>350000</v>
      </c>
      <c r="AE530" s="124">
        <v>350000</v>
      </c>
      <c r="AF530" s="124">
        <v>350000</v>
      </c>
      <c r="AG530" s="124">
        <v>350000</v>
      </c>
      <c r="AH530" s="124">
        <v>350000</v>
      </c>
      <c r="AI530" s="108"/>
      <c r="AJ530" s="483" t="str">
        <f t="shared" ref="AJ530:AL530" si="531">+T530</f>
        <v>5.1.02.02.01.0060</v>
      </c>
      <c r="AK530" s="483" t="str">
        <f t="shared" si="531"/>
        <v>Belanja Tagihan Air</v>
      </c>
      <c r="AL530" s="746">
        <f t="shared" si="531"/>
        <v>4200000</v>
      </c>
      <c r="AM530" s="124">
        <v>117325</v>
      </c>
      <c r="AN530" s="105"/>
      <c r="AO530" s="105"/>
      <c r="AP530" s="105"/>
      <c r="AQ530" s="105"/>
      <c r="AR530" s="105"/>
      <c r="AS530" s="105"/>
      <c r="AT530" s="494"/>
      <c r="AU530" s="105"/>
      <c r="AV530" s="494"/>
      <c r="AW530" s="494"/>
      <c r="AX530" s="105"/>
      <c r="AY530" s="319">
        <f t="shared" si="518"/>
        <v>117325</v>
      </c>
      <c r="AZ530" s="43"/>
      <c r="BA530" s="43"/>
      <c r="BB530" s="43"/>
    </row>
    <row r="531" spans="1:54" ht="43.5" customHeight="1">
      <c r="A531" s="717"/>
      <c r="B531" s="1663"/>
      <c r="C531" s="632" t="s">
        <v>255</v>
      </c>
      <c r="D531" s="643" t="s">
        <v>256</v>
      </c>
      <c r="E531" s="705">
        <v>46200000</v>
      </c>
      <c r="F531" s="636">
        <f t="shared" si="519"/>
        <v>2652067</v>
      </c>
      <c r="G531" s="637">
        <f t="shared" si="520"/>
        <v>8.3333333333333321</v>
      </c>
      <c r="H531" s="638">
        <f>'BERKALI KALI'!G298</f>
        <v>8.3333333333333339</v>
      </c>
      <c r="I531" s="637">
        <f t="shared" si="521"/>
        <v>8.3333333333333321</v>
      </c>
      <c r="J531" s="637">
        <f t="shared" si="522"/>
        <v>5.7404047619047622</v>
      </c>
      <c r="K531" s="637">
        <f t="shared" si="523"/>
        <v>3850000</v>
      </c>
      <c r="L531" s="639">
        <f t="shared" si="524"/>
        <v>43547933</v>
      </c>
      <c r="M531" s="633"/>
      <c r="N531" s="633"/>
      <c r="O531" s="31"/>
      <c r="P531" s="343">
        <f t="shared" si="525"/>
        <v>5.5316091954022992</v>
      </c>
      <c r="Q531" s="343">
        <f t="shared" si="526"/>
        <v>8.3333333333333321</v>
      </c>
      <c r="R531" s="344"/>
      <c r="S531" s="343">
        <f t="shared" si="527"/>
        <v>3850000</v>
      </c>
      <c r="T531" s="483" t="str">
        <f t="shared" ref="T531:V531" si="532">+C531</f>
        <v>5.1.02.02.01.0061</v>
      </c>
      <c r="U531" s="483" t="str">
        <f t="shared" si="532"/>
        <v>Belanja Tagihan Listrik</v>
      </c>
      <c r="V531" s="690">
        <f t="shared" si="532"/>
        <v>46200000</v>
      </c>
      <c r="W531" s="124">
        <v>3850000</v>
      </c>
      <c r="X531" s="124">
        <v>3850000</v>
      </c>
      <c r="Y531" s="124">
        <v>3850000</v>
      </c>
      <c r="Z531" s="124">
        <v>3850000</v>
      </c>
      <c r="AA531" s="124">
        <v>3850000</v>
      </c>
      <c r="AB531" s="124">
        <v>3850000</v>
      </c>
      <c r="AC531" s="124">
        <v>3850000</v>
      </c>
      <c r="AD531" s="124">
        <v>3850000</v>
      </c>
      <c r="AE531" s="124">
        <v>3850000</v>
      </c>
      <c r="AF531" s="124">
        <v>3850000</v>
      </c>
      <c r="AG531" s="124">
        <v>3850000</v>
      </c>
      <c r="AH531" s="124">
        <v>3850000</v>
      </c>
      <c r="AI531" s="108"/>
      <c r="AJ531" s="483" t="str">
        <f t="shared" ref="AJ531:AL531" si="533">+T531</f>
        <v>5.1.02.02.01.0061</v>
      </c>
      <c r="AK531" s="483" t="str">
        <f t="shared" si="533"/>
        <v>Belanja Tagihan Listrik</v>
      </c>
      <c r="AL531" s="746">
        <f t="shared" si="533"/>
        <v>46200000</v>
      </c>
      <c r="AM531" s="124">
        <v>2652067</v>
      </c>
      <c r="AN531" s="105"/>
      <c r="AO531" s="105"/>
      <c r="AP531" s="105"/>
      <c r="AQ531" s="105"/>
      <c r="AR531" s="105"/>
      <c r="AS531" s="105"/>
      <c r="AT531" s="494"/>
      <c r="AU531" s="105"/>
      <c r="AV531" s="494"/>
      <c r="AW531" s="494"/>
      <c r="AX531" s="105"/>
      <c r="AY531" s="319">
        <f t="shared" si="518"/>
        <v>2652067</v>
      </c>
      <c r="AZ531" s="43"/>
      <c r="BA531" s="43"/>
      <c r="BB531" s="43"/>
    </row>
    <row r="532" spans="1:54" ht="40.5" customHeight="1">
      <c r="A532" s="717"/>
      <c r="B532" s="1740"/>
      <c r="C532" s="632" t="s">
        <v>257</v>
      </c>
      <c r="D532" s="643" t="s">
        <v>258</v>
      </c>
      <c r="E532" s="705">
        <v>12000000</v>
      </c>
      <c r="F532" s="636">
        <f t="shared" si="519"/>
        <v>653350</v>
      </c>
      <c r="G532" s="637">
        <f t="shared" si="520"/>
        <v>8.3333333333333321</v>
      </c>
      <c r="H532" s="638">
        <f>'BERKALI KALI'!G303</f>
        <v>8.3333333333333339</v>
      </c>
      <c r="I532" s="637">
        <f t="shared" si="521"/>
        <v>8.3333333333333321</v>
      </c>
      <c r="J532" s="637">
        <f t="shared" si="522"/>
        <v>5.4445833333333331</v>
      </c>
      <c r="K532" s="637">
        <f t="shared" si="523"/>
        <v>1000000</v>
      </c>
      <c r="L532" s="639">
        <f t="shared" si="524"/>
        <v>11346650</v>
      </c>
      <c r="M532" s="633"/>
      <c r="N532" s="633"/>
      <c r="O532" s="31"/>
      <c r="P532" s="343">
        <f t="shared" si="525"/>
        <v>1.4367816091954024</v>
      </c>
      <c r="Q532" s="343">
        <f t="shared" si="526"/>
        <v>8.3333333333333321</v>
      </c>
      <c r="R532" s="344"/>
      <c r="S532" s="343">
        <f t="shared" si="527"/>
        <v>1000000</v>
      </c>
      <c r="T532" s="483" t="str">
        <f t="shared" ref="T532:V532" si="534">+C532</f>
        <v>5.1.02.02.01.0063</v>
      </c>
      <c r="U532" s="483" t="str">
        <f t="shared" si="534"/>
        <v>Belanja Kawat/Fleksimili/Internet/TV Berlangganan</v>
      </c>
      <c r="V532" s="690">
        <f t="shared" si="534"/>
        <v>12000000</v>
      </c>
      <c r="W532" s="124">
        <v>1000000</v>
      </c>
      <c r="X532" s="124">
        <v>1000000</v>
      </c>
      <c r="Y532" s="124">
        <v>1000000</v>
      </c>
      <c r="Z532" s="124">
        <v>1000000</v>
      </c>
      <c r="AA532" s="124">
        <v>1000000</v>
      </c>
      <c r="AB532" s="124">
        <v>1000000</v>
      </c>
      <c r="AC532" s="124">
        <v>1000000</v>
      </c>
      <c r="AD532" s="124">
        <v>1000000</v>
      </c>
      <c r="AE532" s="124">
        <v>1000000</v>
      </c>
      <c r="AF532" s="124">
        <v>1000000</v>
      </c>
      <c r="AG532" s="124">
        <v>1000000</v>
      </c>
      <c r="AH532" s="124">
        <v>1000000</v>
      </c>
      <c r="AI532" s="108"/>
      <c r="AJ532" s="483" t="str">
        <f t="shared" ref="AJ532:AL532" si="535">+T532</f>
        <v>5.1.02.02.01.0063</v>
      </c>
      <c r="AK532" s="483" t="str">
        <f t="shared" si="535"/>
        <v>Belanja Kawat/Fleksimili/Internet/TV Berlangganan</v>
      </c>
      <c r="AL532" s="746">
        <f t="shared" si="535"/>
        <v>12000000</v>
      </c>
      <c r="AM532" s="124">
        <v>653350</v>
      </c>
      <c r="AN532" s="105"/>
      <c r="AO532" s="105"/>
      <c r="AP532" s="105"/>
      <c r="AQ532" s="105"/>
      <c r="AR532" s="105"/>
      <c r="AS532" s="105"/>
      <c r="AT532" s="494"/>
      <c r="AU532" s="105"/>
      <c r="AV532" s="494"/>
      <c r="AW532" s="494"/>
      <c r="AX532" s="105"/>
      <c r="AY532" s="319">
        <f t="shared" si="518"/>
        <v>653350</v>
      </c>
      <c r="AZ532" s="43"/>
      <c r="BA532" s="43"/>
      <c r="BB532" s="43"/>
    </row>
    <row r="533" spans="1:54" ht="14.25" customHeight="1">
      <c r="A533" s="747"/>
      <c r="B533" s="631"/>
      <c r="C533" s="650" t="s">
        <v>84</v>
      </c>
      <c r="D533" s="651"/>
      <c r="E533" s="652">
        <f>SUM(E528:E532)</f>
        <v>69600000</v>
      </c>
      <c r="F533" s="696">
        <f>SUM(F529:F532)</f>
        <v>3905486</v>
      </c>
      <c r="G533" s="653">
        <f t="shared" si="520"/>
        <v>8.3333333333333321</v>
      </c>
      <c r="H533" s="654">
        <f t="shared" ref="H533:I533" si="536">+P533</f>
        <v>8.3333333333333339</v>
      </c>
      <c r="I533" s="653">
        <f t="shared" si="536"/>
        <v>8.3333333333333321</v>
      </c>
      <c r="J533" s="653">
        <f t="shared" si="522"/>
        <v>5.611330459770115</v>
      </c>
      <c r="K533" s="653">
        <f t="shared" ref="K533:L533" si="537">SUM(K529:K532)</f>
        <v>5800000</v>
      </c>
      <c r="L533" s="655">
        <f t="shared" si="537"/>
        <v>65694514</v>
      </c>
      <c r="M533" s="656"/>
      <c r="N533" s="631"/>
      <c r="O533" s="31"/>
      <c r="P533" s="657">
        <f>SUM(P529:P532)</f>
        <v>8.3333333333333339</v>
      </c>
      <c r="Q533" s="657">
        <f t="shared" si="526"/>
        <v>8.3333333333333321</v>
      </c>
      <c r="R533" s="658"/>
      <c r="S533" s="657">
        <f>SUM(S528:S532)</f>
        <v>5800000</v>
      </c>
      <c r="T533" s="344"/>
      <c r="U533" s="344"/>
      <c r="V533" s="657">
        <f t="shared" ref="V533:AH533" si="538">SUM(V528:V532)</f>
        <v>69600000</v>
      </c>
      <c r="W533" s="657">
        <f t="shared" si="538"/>
        <v>5800000</v>
      </c>
      <c r="X533" s="657">
        <f t="shared" si="538"/>
        <v>5800000</v>
      </c>
      <c r="Y533" s="657">
        <f t="shared" si="538"/>
        <v>5800000</v>
      </c>
      <c r="Z533" s="657">
        <f t="shared" si="538"/>
        <v>5800000</v>
      </c>
      <c r="AA533" s="657">
        <f t="shared" si="538"/>
        <v>5800000</v>
      </c>
      <c r="AB533" s="657">
        <f t="shared" si="538"/>
        <v>5800000</v>
      </c>
      <c r="AC533" s="657">
        <f t="shared" si="538"/>
        <v>5800000</v>
      </c>
      <c r="AD533" s="657">
        <f t="shared" si="538"/>
        <v>5800000</v>
      </c>
      <c r="AE533" s="657">
        <f t="shared" si="538"/>
        <v>5800000</v>
      </c>
      <c r="AF533" s="657">
        <f t="shared" si="538"/>
        <v>5800000</v>
      </c>
      <c r="AG533" s="657">
        <f t="shared" si="538"/>
        <v>5800000</v>
      </c>
      <c r="AH533" s="657">
        <f t="shared" si="538"/>
        <v>5800000</v>
      </c>
      <c r="AI533" s="319"/>
      <c r="AJ533" s="344"/>
      <c r="AK533" s="344"/>
      <c r="AL533" s="697">
        <f t="shared" ref="AL533:AS533" si="539">SUM(AL528:AL532)</f>
        <v>69600000</v>
      </c>
      <c r="AM533" s="349">
        <f t="shared" si="539"/>
        <v>3905486</v>
      </c>
      <c r="AN533" s="349">
        <f t="shared" si="539"/>
        <v>0</v>
      </c>
      <c r="AO533" s="349">
        <f t="shared" si="539"/>
        <v>0</v>
      </c>
      <c r="AP533" s="349">
        <f t="shared" si="539"/>
        <v>0</v>
      </c>
      <c r="AQ533" s="349">
        <f t="shared" si="539"/>
        <v>0</v>
      </c>
      <c r="AR533" s="349">
        <f t="shared" si="539"/>
        <v>0</v>
      </c>
      <c r="AS533" s="349">
        <f t="shared" si="539"/>
        <v>0</v>
      </c>
      <c r="AT533" s="349">
        <f>SUM(AT529:AT532)</f>
        <v>0</v>
      </c>
      <c r="AU533" s="349">
        <f t="shared" ref="AU533:AX533" si="540">SUM(AU528:AU532)</f>
        <v>0</v>
      </c>
      <c r="AV533" s="349">
        <f t="shared" si="540"/>
        <v>0</v>
      </c>
      <c r="AW533" s="349">
        <f t="shared" si="540"/>
        <v>0</v>
      </c>
      <c r="AX533" s="349">
        <f t="shared" si="540"/>
        <v>0</v>
      </c>
      <c r="AY533" s="319">
        <f t="shared" si="518"/>
        <v>3905486</v>
      </c>
      <c r="AZ533" s="43"/>
      <c r="BA533" s="43"/>
      <c r="BB533" s="43"/>
    </row>
    <row r="534" spans="1:54" ht="14.25" customHeight="1">
      <c r="A534" s="623"/>
      <c r="B534" s="660"/>
      <c r="C534" s="661"/>
      <c r="D534" s="662"/>
      <c r="E534" s="663"/>
      <c r="F534" s="664"/>
      <c r="G534" s="665"/>
      <c r="H534" s="666"/>
      <c r="I534" s="665"/>
      <c r="J534" s="665"/>
      <c r="K534" s="665"/>
      <c r="L534" s="667"/>
      <c r="M534" s="660"/>
      <c r="N534" s="660"/>
      <c r="O534" s="31"/>
      <c r="P534" s="31"/>
      <c r="Q534" s="31"/>
      <c r="R534" s="43"/>
      <c r="S534" s="43"/>
      <c r="T534" s="43"/>
      <c r="U534" s="43"/>
      <c r="V534" s="43"/>
      <c r="W534" s="43"/>
      <c r="X534" s="748">
        <f>SUM(W533:AH533)</f>
        <v>69600000</v>
      </c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</row>
    <row r="535" spans="1:54" ht="14.25" customHeight="1">
      <c r="A535" s="232"/>
      <c r="B535" s="232"/>
      <c r="C535" s="232"/>
      <c r="D535" s="200"/>
      <c r="E535" s="201"/>
      <c r="F535" s="199"/>
      <c r="G535" s="202"/>
      <c r="H535" s="203"/>
      <c r="I535" s="199"/>
      <c r="J535" s="232"/>
      <c r="K535" s="232"/>
      <c r="L535" s="1675" t="s">
        <v>85</v>
      </c>
      <c r="M535" s="1655"/>
      <c r="N535" s="1655"/>
      <c r="O535" s="31"/>
      <c r="P535" s="31"/>
      <c r="Q535" s="31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</row>
    <row r="536" spans="1:54" ht="14.25" customHeight="1">
      <c r="A536" s="232"/>
      <c r="B536" s="1699" t="s">
        <v>87</v>
      </c>
      <c r="C536" s="1655"/>
      <c r="D536" s="207"/>
      <c r="E536" s="200"/>
      <c r="F536" s="199"/>
      <c r="G536" s="202"/>
      <c r="H536" s="203"/>
      <c r="I536" s="199"/>
      <c r="J536" s="200"/>
      <c r="K536" s="200"/>
      <c r="L536" s="1675" t="s">
        <v>86</v>
      </c>
      <c r="M536" s="1655"/>
      <c r="N536" s="1655"/>
      <c r="O536" s="31"/>
      <c r="P536" s="31"/>
      <c r="Q536" s="31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</row>
    <row r="537" spans="1:54" ht="14.25" customHeight="1">
      <c r="A537" s="199"/>
      <c r="B537" s="668"/>
      <c r="C537" s="668"/>
      <c r="D537" s="232"/>
      <c r="E537" s="669"/>
      <c r="F537" s="670"/>
      <c r="G537" s="319"/>
      <c r="H537" s="671"/>
      <c r="I537" s="199"/>
      <c r="J537" s="223"/>
      <c r="K537" s="223"/>
      <c r="L537" s="1676" t="s">
        <v>88</v>
      </c>
      <c r="M537" s="1655"/>
      <c r="N537" s="1655"/>
      <c r="O537" s="31"/>
      <c r="P537" s="31"/>
      <c r="Q537" s="31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</row>
    <row r="538" spans="1:54" ht="14.25" customHeight="1">
      <c r="A538" s="670"/>
      <c r="B538" s="668"/>
      <c r="C538" s="668"/>
      <c r="D538" s="232"/>
      <c r="E538" s="672"/>
      <c r="F538" s="670"/>
      <c r="G538" s="319"/>
      <c r="H538" s="671"/>
      <c r="I538" s="673"/>
      <c r="J538" s="455"/>
      <c r="K538" s="455"/>
      <c r="L538" s="1676" t="s">
        <v>89</v>
      </c>
      <c r="M538" s="1655"/>
      <c r="N538" s="1655"/>
      <c r="O538" s="31"/>
      <c r="P538" s="31"/>
      <c r="Q538" s="31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</row>
    <row r="539" spans="1:54" ht="14.25" customHeight="1">
      <c r="A539" s="673"/>
      <c r="B539" s="668"/>
      <c r="C539" s="668"/>
      <c r="D539" s="232"/>
      <c r="E539" s="672"/>
      <c r="F539" s="670"/>
      <c r="G539" s="319"/>
      <c r="H539" s="671"/>
      <c r="I539" s="673"/>
      <c r="J539" s="455"/>
      <c r="K539" s="455"/>
      <c r="L539" s="674"/>
      <c r="M539" s="674"/>
      <c r="N539" s="674"/>
      <c r="O539" s="31"/>
      <c r="P539" s="31"/>
      <c r="Q539" s="31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</row>
    <row r="540" spans="1:54" ht="14.25" customHeight="1">
      <c r="A540" s="673"/>
      <c r="B540" s="1713" t="s">
        <v>219</v>
      </c>
      <c r="C540" s="1655"/>
      <c r="D540" s="233"/>
      <c r="E540" s="619"/>
      <c r="F540" s="320"/>
      <c r="G540" s="320"/>
      <c r="H540" s="320"/>
      <c r="I540" s="673"/>
      <c r="J540" s="455"/>
      <c r="K540" s="455"/>
      <c r="L540" s="674"/>
      <c r="M540" s="674"/>
      <c r="N540" s="674"/>
      <c r="O540" s="31"/>
      <c r="P540" s="31"/>
      <c r="Q540" s="31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</row>
    <row r="541" spans="1:54" ht="14.25" customHeight="1">
      <c r="A541" s="619"/>
      <c r="B541" s="1714" t="s">
        <v>220</v>
      </c>
      <c r="C541" s="1655"/>
      <c r="D541" s="233"/>
      <c r="E541" s="531"/>
      <c r="F541" s="320"/>
      <c r="G541" s="320"/>
      <c r="H541" s="320"/>
      <c r="I541" s="675"/>
      <c r="J541" s="216"/>
      <c r="K541" s="216"/>
      <c r="L541" s="1677" t="s">
        <v>91</v>
      </c>
      <c r="M541" s="1655"/>
      <c r="N541" s="1655"/>
      <c r="O541" s="31"/>
      <c r="P541" s="31"/>
      <c r="Q541" s="31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</row>
    <row r="542" spans="1:54" ht="14.25" customHeight="1">
      <c r="A542" s="531"/>
      <c r="B542" s="455"/>
      <c r="C542" s="232"/>
      <c r="D542" s="232"/>
      <c r="E542" s="320"/>
      <c r="F542" s="319"/>
      <c r="G542" s="319"/>
      <c r="H542" s="671"/>
      <c r="I542" s="676"/>
      <c r="J542" s="677"/>
      <c r="K542" s="677"/>
      <c r="L542" s="1682" t="s">
        <v>93</v>
      </c>
      <c r="M542" s="1655"/>
      <c r="N542" s="1655"/>
      <c r="O542" s="31"/>
      <c r="P542" s="31"/>
      <c r="Q542" s="31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</row>
    <row r="543" spans="1:54" ht="14.2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31"/>
      <c r="N543" s="31"/>
      <c r="O543" s="31"/>
      <c r="P543" s="31"/>
      <c r="Q543" s="31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</row>
    <row r="544" spans="1:54" ht="14.2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31"/>
      <c r="N544" s="31"/>
      <c r="O544" s="31"/>
      <c r="P544" s="31"/>
      <c r="Q544" s="31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</row>
    <row r="545" spans="1:54" ht="14.25" customHeight="1">
      <c r="A545" s="620">
        <v>21</v>
      </c>
      <c r="B545" s="1683"/>
      <c r="C545" s="1655"/>
      <c r="D545" s="1655"/>
      <c r="E545" s="1655"/>
      <c r="F545" s="1655"/>
      <c r="G545" s="1655"/>
      <c r="H545" s="1655"/>
      <c r="I545" s="1655"/>
      <c r="J545" s="1655"/>
      <c r="K545" s="1655"/>
      <c r="L545" s="1655"/>
      <c r="M545" s="1655"/>
      <c r="N545" s="621"/>
      <c r="O545" s="749"/>
      <c r="P545" s="319"/>
      <c r="Q545" s="319"/>
      <c r="R545" s="232"/>
      <c r="S545" s="319"/>
      <c r="T545" s="232"/>
      <c r="U545" s="232"/>
      <c r="V545" s="232"/>
      <c r="W545" s="232"/>
      <c r="X545" s="232"/>
      <c r="Y545" s="232"/>
      <c r="Z545" s="232"/>
      <c r="AA545" s="232"/>
      <c r="AB545" s="232"/>
      <c r="AC545" s="232"/>
      <c r="AD545" s="232"/>
      <c r="AE545" s="232"/>
      <c r="AF545" s="232"/>
      <c r="AG545" s="232"/>
      <c r="AH545" s="232"/>
      <c r="AI545" s="232"/>
      <c r="AJ545" s="232"/>
      <c r="AK545" s="232"/>
      <c r="AL545" s="233"/>
      <c r="AM545" s="320"/>
      <c r="AN545" s="320"/>
      <c r="AO545" s="320"/>
      <c r="AP545" s="320"/>
      <c r="AQ545" s="320"/>
      <c r="AR545" s="320"/>
      <c r="AS545" s="320"/>
      <c r="AT545" s="320"/>
      <c r="AU545" s="320"/>
      <c r="AV545" s="320"/>
      <c r="AW545" s="320"/>
      <c r="AX545" s="320"/>
      <c r="AY545" s="319"/>
      <c r="AZ545" s="43"/>
      <c r="BA545" s="43"/>
      <c r="BB545" s="43"/>
    </row>
    <row r="546" spans="1:54" ht="14.25" customHeight="1">
      <c r="A546" s="621"/>
      <c r="B546" s="1670" t="s">
        <v>45</v>
      </c>
      <c r="C546" s="1655"/>
      <c r="D546" s="1655"/>
      <c r="E546" s="1655"/>
      <c r="F546" s="1655"/>
      <c r="G546" s="1655"/>
      <c r="H546" s="1655"/>
      <c r="I546" s="1655"/>
      <c r="J546" s="1655"/>
      <c r="K546" s="1655"/>
      <c r="L546" s="1655"/>
      <c r="M546" s="1655"/>
      <c r="N546" s="1655"/>
      <c r="O546" s="749"/>
      <c r="P546" s="319"/>
      <c r="Q546" s="319"/>
      <c r="R546" s="232"/>
      <c r="S546" s="319"/>
      <c r="T546" s="232"/>
      <c r="U546" s="232"/>
      <c r="V546" s="232"/>
      <c r="W546" s="232"/>
      <c r="X546" s="232"/>
      <c r="Y546" s="232"/>
      <c r="Z546" s="232"/>
      <c r="AA546" s="232"/>
      <c r="AB546" s="232"/>
      <c r="AC546" s="232"/>
      <c r="AD546" s="232"/>
      <c r="AE546" s="232"/>
      <c r="AF546" s="232"/>
      <c r="AG546" s="232"/>
      <c r="AH546" s="232"/>
      <c r="AI546" s="232"/>
      <c r="AJ546" s="232"/>
      <c r="AK546" s="232"/>
      <c r="AL546" s="233"/>
      <c r="AM546" s="320"/>
      <c r="AN546" s="320"/>
      <c r="AO546" s="320"/>
      <c r="AP546" s="320"/>
      <c r="AQ546" s="320"/>
      <c r="AR546" s="320"/>
      <c r="AS546" s="320"/>
      <c r="AT546" s="320"/>
      <c r="AU546" s="320"/>
      <c r="AV546" s="320"/>
      <c r="AW546" s="320"/>
      <c r="AX546" s="320"/>
      <c r="AY546" s="319"/>
      <c r="AZ546" s="43"/>
      <c r="BA546" s="43"/>
      <c r="BB546" s="43"/>
    </row>
    <row r="547" spans="1:54" ht="14.25" customHeight="1">
      <c r="A547" s="621"/>
      <c r="B547" s="1670" t="s">
        <v>46</v>
      </c>
      <c r="C547" s="1655"/>
      <c r="D547" s="1655"/>
      <c r="E547" s="1655"/>
      <c r="F547" s="1655"/>
      <c r="G547" s="1655"/>
      <c r="H547" s="1655"/>
      <c r="I547" s="1655"/>
      <c r="J547" s="1655"/>
      <c r="K547" s="1655"/>
      <c r="L547" s="1655"/>
      <c r="M547" s="1655"/>
      <c r="N547" s="1655"/>
      <c r="O547" s="749"/>
      <c r="P547" s="319"/>
      <c r="Q547" s="319"/>
      <c r="R547" s="232"/>
      <c r="S547" s="319"/>
      <c r="T547" s="232"/>
      <c r="U547" s="232"/>
      <c r="V547" s="232"/>
      <c r="W547" s="232"/>
      <c r="X547" s="232"/>
      <c r="Y547" s="232"/>
      <c r="Z547" s="232"/>
      <c r="AA547" s="232"/>
      <c r="AB547" s="232"/>
      <c r="AC547" s="232"/>
      <c r="AD547" s="232"/>
      <c r="AE547" s="232"/>
      <c r="AF547" s="232"/>
      <c r="AG547" s="232"/>
      <c r="AH547" s="232"/>
      <c r="AI547" s="232"/>
      <c r="AJ547" s="232"/>
      <c r="AK547" s="232"/>
      <c r="AL547" s="233"/>
      <c r="AM547" s="320"/>
      <c r="AN547" s="320"/>
      <c r="AO547" s="320"/>
      <c r="AP547" s="320"/>
      <c r="AQ547" s="320"/>
      <c r="AR547" s="320"/>
      <c r="AS547" s="320"/>
      <c r="AT547" s="320"/>
      <c r="AU547" s="320"/>
      <c r="AV547" s="320"/>
      <c r="AW547" s="320"/>
      <c r="AX547" s="320"/>
      <c r="AY547" s="319"/>
      <c r="AZ547" s="43"/>
      <c r="BA547" s="43"/>
      <c r="BB547" s="43"/>
    </row>
    <row r="548" spans="1:54" ht="14.25" customHeight="1">
      <c r="A548" s="622"/>
      <c r="B548" s="1670" t="s">
        <v>47</v>
      </c>
      <c r="C548" s="1655"/>
      <c r="D548" s="1655"/>
      <c r="E548" s="1655"/>
      <c r="F548" s="1655"/>
      <c r="G548" s="1655"/>
      <c r="H548" s="1655"/>
      <c r="I548" s="1655"/>
      <c r="J548" s="1655"/>
      <c r="K548" s="1655"/>
      <c r="L548" s="1655"/>
      <c r="M548" s="1655"/>
      <c r="N548" s="1655"/>
      <c r="O548" s="750"/>
      <c r="P548" s="319"/>
      <c r="Q548" s="319"/>
      <c r="R548" s="232"/>
      <c r="S548" s="319"/>
      <c r="T548" s="232"/>
      <c r="U548" s="232"/>
      <c r="V548" s="232"/>
      <c r="W548" s="1678" t="s">
        <v>137</v>
      </c>
      <c r="X548" s="1655"/>
      <c r="Y548" s="1655"/>
      <c r="Z548" s="1655"/>
      <c r="AA548" s="1655"/>
      <c r="AB548" s="1655"/>
      <c r="AC548" s="1655"/>
      <c r="AD548" s="1655"/>
      <c r="AE548" s="1655"/>
      <c r="AF548" s="1655"/>
      <c r="AG548" s="1655"/>
      <c r="AH548" s="1655"/>
      <c r="AI548" s="455"/>
      <c r="AJ548" s="232"/>
      <c r="AK548" s="232"/>
      <c r="AL548" s="233"/>
      <c r="AM548" s="320"/>
      <c r="AN548" s="320"/>
      <c r="AO548" s="320"/>
      <c r="AP548" s="320"/>
      <c r="AQ548" s="320"/>
      <c r="AR548" s="320"/>
      <c r="AS548" s="320"/>
      <c r="AT548" s="320"/>
      <c r="AU548" s="320"/>
      <c r="AV548" s="320"/>
      <c r="AW548" s="320"/>
      <c r="AX548" s="320"/>
      <c r="AY548" s="319"/>
      <c r="AZ548" s="43"/>
      <c r="BA548" s="43"/>
      <c r="BB548" s="43"/>
    </row>
    <row r="549" spans="1:54" ht="25.5" customHeight="1">
      <c r="A549" s="622"/>
      <c r="B549" s="622"/>
      <c r="C549" s="623"/>
      <c r="D549" s="623"/>
      <c r="E549" s="624"/>
      <c r="F549" s="625"/>
      <c r="G549" s="626"/>
      <c r="H549" s="627"/>
      <c r="I549" s="626"/>
      <c r="J549" s="626"/>
      <c r="K549" s="626"/>
      <c r="L549" s="628"/>
      <c r="M549" s="629"/>
      <c r="N549" s="629"/>
      <c r="O549" s="750"/>
      <c r="P549" s="1679" t="s">
        <v>52</v>
      </c>
      <c r="Q549" s="1680" t="s">
        <v>53</v>
      </c>
      <c r="R549" s="1681"/>
      <c r="S549" s="1679" t="s">
        <v>54</v>
      </c>
      <c r="T549" s="456"/>
      <c r="U549" s="456"/>
      <c r="V549" s="456"/>
      <c r="W549" s="457">
        <v>1</v>
      </c>
      <c r="X549" s="457">
        <v>2</v>
      </c>
      <c r="Y549" s="457">
        <v>3</v>
      </c>
      <c r="Z549" s="457">
        <v>4</v>
      </c>
      <c r="AA549" s="457">
        <v>5</v>
      </c>
      <c r="AB549" s="457">
        <v>6</v>
      </c>
      <c r="AC549" s="457">
        <v>7</v>
      </c>
      <c r="AD549" s="457">
        <v>8</v>
      </c>
      <c r="AE549" s="457">
        <v>9</v>
      </c>
      <c r="AF549" s="457">
        <v>10</v>
      </c>
      <c r="AG549" s="457">
        <v>11</v>
      </c>
      <c r="AH549" s="458">
        <v>12</v>
      </c>
      <c r="AI549" s="232"/>
      <c r="AJ549" s="456"/>
      <c r="AK549" s="456"/>
      <c r="AL549" s="708"/>
      <c r="AM549" s="461">
        <v>1</v>
      </c>
      <c r="AN549" s="461">
        <v>2</v>
      </c>
      <c r="AO549" s="461">
        <v>3</v>
      </c>
      <c r="AP549" s="461">
        <v>4</v>
      </c>
      <c r="AQ549" s="461">
        <v>5</v>
      </c>
      <c r="AR549" s="461">
        <v>6</v>
      </c>
      <c r="AS549" s="461">
        <v>7</v>
      </c>
      <c r="AT549" s="461">
        <v>8</v>
      </c>
      <c r="AU549" s="461">
        <v>9</v>
      </c>
      <c r="AV549" s="461">
        <v>10</v>
      </c>
      <c r="AW549" s="461">
        <v>11</v>
      </c>
      <c r="AX549" s="462">
        <v>12</v>
      </c>
      <c r="AY549" s="319"/>
      <c r="AZ549" s="43"/>
      <c r="BA549" s="43"/>
      <c r="BB549" s="43"/>
    </row>
    <row r="550" spans="1:54" ht="14.25" customHeight="1">
      <c r="A550" s="1709" t="s">
        <v>56</v>
      </c>
      <c r="B550" s="1710" t="s">
        <v>57</v>
      </c>
      <c r="C550" s="1710" t="s">
        <v>58</v>
      </c>
      <c r="D550" s="1710" t="s">
        <v>59</v>
      </c>
      <c r="E550" s="1705" t="s">
        <v>60</v>
      </c>
      <c r="F550" s="1706" t="s">
        <v>61</v>
      </c>
      <c r="G550" s="1711" t="s">
        <v>62</v>
      </c>
      <c r="H550" s="1691"/>
      <c r="I550" s="1691"/>
      <c r="J550" s="1692"/>
      <c r="K550" s="1706" t="s">
        <v>63</v>
      </c>
      <c r="L550" s="1705" t="s">
        <v>64</v>
      </c>
      <c r="M550" s="1707" t="s">
        <v>65</v>
      </c>
      <c r="N550" s="1710" t="s">
        <v>66</v>
      </c>
      <c r="O550" s="232"/>
      <c r="P550" s="1663"/>
      <c r="Q550" s="1663"/>
      <c r="R550" s="1663"/>
      <c r="S550" s="1663"/>
      <c r="T550" s="550">
        <v>2</v>
      </c>
      <c r="U550" s="550"/>
      <c r="V550" s="551"/>
      <c r="W550" s="552"/>
      <c r="X550" s="551"/>
      <c r="Y550" s="552"/>
      <c r="Z550" s="552"/>
      <c r="AA550" s="552"/>
      <c r="AB550" s="552"/>
      <c r="AC550" s="552"/>
      <c r="AD550" s="552"/>
      <c r="AE550" s="552"/>
      <c r="AF550" s="552"/>
      <c r="AG550" s="552"/>
      <c r="AH550" s="552"/>
      <c r="AI550" s="552"/>
      <c r="AJ550" s="550">
        <v>8</v>
      </c>
      <c r="AK550" s="550"/>
      <c r="AL550" s="681"/>
      <c r="AM550" s="1737" t="s">
        <v>67</v>
      </c>
      <c r="AN550" s="1671"/>
      <c r="AO550" s="1671"/>
      <c r="AP550" s="1671"/>
      <c r="AQ550" s="1671"/>
      <c r="AR550" s="1671"/>
      <c r="AS550" s="1671"/>
      <c r="AT550" s="1671"/>
      <c r="AU550" s="1671"/>
      <c r="AV550" s="1671"/>
      <c r="AW550" s="1671"/>
      <c r="AX550" s="1671"/>
      <c r="AY550" s="319"/>
      <c r="AZ550" s="43"/>
      <c r="BA550" s="43"/>
      <c r="BB550" s="43"/>
    </row>
    <row r="551" spans="1:54" ht="25.5" customHeight="1">
      <c r="A551" s="1663"/>
      <c r="B551" s="1663"/>
      <c r="C551" s="1663"/>
      <c r="D551" s="1663"/>
      <c r="E551" s="1663"/>
      <c r="F551" s="1663"/>
      <c r="G551" s="1711" t="s">
        <v>68</v>
      </c>
      <c r="H551" s="1692"/>
      <c r="I551" s="1711" t="s">
        <v>69</v>
      </c>
      <c r="J551" s="1692"/>
      <c r="K551" s="1663"/>
      <c r="L551" s="1663"/>
      <c r="M551" s="1708"/>
      <c r="N551" s="1663"/>
      <c r="O551" s="232"/>
      <c r="P551" s="1664"/>
      <c r="Q551" s="1664"/>
      <c r="R551" s="1664"/>
      <c r="S551" s="1664"/>
      <c r="T551" s="234"/>
      <c r="U551" s="234"/>
      <c r="V551" s="234"/>
      <c r="W551" s="235" t="s">
        <v>16</v>
      </c>
      <c r="X551" s="235" t="s">
        <v>70</v>
      </c>
      <c r="Y551" s="236" t="s">
        <v>18</v>
      </c>
      <c r="Z551" s="236" t="s">
        <v>19</v>
      </c>
      <c r="AA551" s="236" t="s">
        <v>20</v>
      </c>
      <c r="AB551" s="236" t="s">
        <v>21</v>
      </c>
      <c r="AC551" s="236" t="s">
        <v>22</v>
      </c>
      <c r="AD551" s="235" t="s">
        <v>23</v>
      </c>
      <c r="AE551" s="235" t="s">
        <v>24</v>
      </c>
      <c r="AF551" s="235" t="s">
        <v>25</v>
      </c>
      <c r="AG551" s="235" t="s">
        <v>26</v>
      </c>
      <c r="AH551" s="235" t="s">
        <v>27</v>
      </c>
      <c r="AI551" s="466"/>
      <c r="AJ551" s="234"/>
      <c r="AK551" s="234"/>
      <c r="AL551" s="709"/>
      <c r="AM551" s="239" t="s">
        <v>16</v>
      </c>
      <c r="AN551" s="239" t="s">
        <v>70</v>
      </c>
      <c r="AO551" s="240" t="s">
        <v>18</v>
      </c>
      <c r="AP551" s="240" t="s">
        <v>19</v>
      </c>
      <c r="AQ551" s="240" t="s">
        <v>20</v>
      </c>
      <c r="AR551" s="240" t="s">
        <v>21</v>
      </c>
      <c r="AS551" s="240" t="s">
        <v>22</v>
      </c>
      <c r="AT551" s="239" t="s">
        <v>23</v>
      </c>
      <c r="AU551" s="239" t="s">
        <v>24</v>
      </c>
      <c r="AV551" s="239" t="s">
        <v>25</v>
      </c>
      <c r="AW551" s="239" t="s">
        <v>26</v>
      </c>
      <c r="AX551" s="239" t="s">
        <v>27</v>
      </c>
      <c r="AY551" s="319"/>
      <c r="AZ551" s="43"/>
      <c r="BA551" s="43"/>
      <c r="BB551" s="43"/>
    </row>
    <row r="552" spans="1:54" ht="39" customHeight="1">
      <c r="A552" s="1663"/>
      <c r="B552" s="1663"/>
      <c r="C552" s="1663"/>
      <c r="D552" s="1663"/>
      <c r="E552" s="1663"/>
      <c r="F552" s="1663"/>
      <c r="G552" s="71" t="s">
        <v>53</v>
      </c>
      <c r="H552" s="71" t="s">
        <v>71</v>
      </c>
      <c r="I552" s="71" t="s">
        <v>53</v>
      </c>
      <c r="J552" s="71" t="s">
        <v>71</v>
      </c>
      <c r="K552" s="1664"/>
      <c r="L552" s="1663"/>
      <c r="M552" s="1708"/>
      <c r="N552" s="1663"/>
      <c r="O552" s="232"/>
      <c r="P552" s="468"/>
      <c r="Q552" s="468"/>
      <c r="R552" s="232"/>
      <c r="S552" s="468"/>
      <c r="T552" s="241" t="str">
        <f>+B553</f>
        <v>3.31.01.2.08.03</v>
      </c>
      <c r="U552" s="241" t="str">
        <f>+B554</f>
        <v>Sub Kegiatan Penyediaan Jasa Peralatan dan Perlengkapan Kantor</v>
      </c>
      <c r="V552" s="243">
        <f>+E555</f>
        <v>111948000</v>
      </c>
      <c r="W552" s="493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561"/>
      <c r="AJ552" s="241" t="str">
        <f t="shared" ref="AJ552:AK552" si="541">+T552</f>
        <v>3.31.01.2.08.03</v>
      </c>
      <c r="AK552" s="241" t="str">
        <f t="shared" si="541"/>
        <v>Sub Kegiatan Penyediaan Jasa Peralatan dan Perlengkapan Kantor</v>
      </c>
      <c r="AL552" s="244">
        <f>AL555</f>
        <v>111948000</v>
      </c>
      <c r="AM552" s="493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319"/>
      <c r="AZ552" s="43"/>
      <c r="BA552" s="43"/>
      <c r="BB552" s="43"/>
    </row>
    <row r="553" spans="1:54" ht="14.25" customHeight="1">
      <c r="A553" s="631"/>
      <c r="B553" s="633" t="s">
        <v>259</v>
      </c>
      <c r="C553" s="632"/>
      <c r="D553" s="751"/>
      <c r="E553" s="712"/>
      <c r="F553" s="636"/>
      <c r="G553" s="637"/>
      <c r="H553" s="638"/>
      <c r="I553" s="637"/>
      <c r="J553" s="637"/>
      <c r="K553" s="637"/>
      <c r="L553" s="639"/>
      <c r="M553" s="631"/>
      <c r="N553" s="631"/>
      <c r="O553" s="232"/>
      <c r="P553" s="714"/>
      <c r="Q553" s="714"/>
      <c r="R553" s="715"/>
      <c r="S553" s="343">
        <f>+W553+X553+Y553+Z553</f>
        <v>0</v>
      </c>
      <c r="T553" s="242"/>
      <c r="U553" s="242"/>
      <c r="V553" s="572"/>
      <c r="W553" s="721"/>
      <c r="X553" s="721"/>
      <c r="Y553" s="721"/>
      <c r="Z553" s="721"/>
      <c r="AA553" s="721"/>
      <c r="AB553" s="721"/>
      <c r="AC553" s="721"/>
      <c r="AD553" s="721"/>
      <c r="AE553" s="721"/>
      <c r="AF553" s="721"/>
      <c r="AG553" s="721"/>
      <c r="AH553" s="721"/>
      <c r="AI553" s="722"/>
      <c r="AJ553" s="242">
        <f t="shared" ref="AJ553:AL553" si="542">+T553</f>
        <v>0</v>
      </c>
      <c r="AK553" s="242">
        <f t="shared" si="542"/>
        <v>0</v>
      </c>
      <c r="AL553" s="716">
        <f t="shared" si="542"/>
        <v>0</v>
      </c>
      <c r="AM553" s="721"/>
      <c r="AN553" s="721"/>
      <c r="AO553" s="721"/>
      <c r="AP553" s="721"/>
      <c r="AQ553" s="721"/>
      <c r="AR553" s="721"/>
      <c r="AS553" s="721"/>
      <c r="AT553" s="721"/>
      <c r="AU553" s="721"/>
      <c r="AV553" s="721"/>
      <c r="AW553" s="721"/>
      <c r="AX553" s="721"/>
      <c r="AY553" s="319">
        <f t="shared" ref="AY553:AY555" si="543">SUM(AM553:AX553)</f>
        <v>0</v>
      </c>
      <c r="AZ553" s="43"/>
      <c r="BA553" s="43"/>
      <c r="BB553" s="43"/>
    </row>
    <row r="554" spans="1:54" ht="62.25" customHeight="1">
      <c r="A554" s="642"/>
      <c r="B554" s="752" t="s">
        <v>260</v>
      </c>
      <c r="C554" s="753" t="s">
        <v>112</v>
      </c>
      <c r="D554" s="754" t="s">
        <v>261</v>
      </c>
      <c r="E554" s="755">
        <v>111948000</v>
      </c>
      <c r="F554" s="734">
        <f>+AY554</f>
        <v>0</v>
      </c>
      <c r="G554" s="735">
        <f t="shared" ref="G554:G555" si="544">+I554</f>
        <v>2.5788759066709543</v>
      </c>
      <c r="H554" s="736">
        <f>'Kertas Kerja Bantu'!F163</f>
        <v>0</v>
      </c>
      <c r="I554" s="735">
        <f>+Q554</f>
        <v>2.5788759066709543</v>
      </c>
      <c r="J554" s="735">
        <f t="shared" ref="J554:J555" si="545">+F554/E554*100</f>
        <v>0</v>
      </c>
      <c r="K554" s="735">
        <f>S554</f>
        <v>2887000</v>
      </c>
      <c r="L554" s="737">
        <f>+E554-F554</f>
        <v>111948000</v>
      </c>
      <c r="M554" s="738"/>
      <c r="N554" s="745"/>
      <c r="O554" s="232"/>
      <c r="P554" s="343">
        <f>+E554/$E$555*H554</f>
        <v>0</v>
      </c>
      <c r="Q554" s="343">
        <f t="shared" ref="Q554:Q555" si="546">+S554/E554*100</f>
        <v>2.5788759066709543</v>
      </c>
      <c r="R554" s="344"/>
      <c r="S554" s="343">
        <f>+W554</f>
        <v>2887000</v>
      </c>
      <c r="T554" s="483" t="str">
        <f t="shared" ref="T554:V554" si="547">+C554</f>
        <v>5.1.02.01.01.0012</v>
      </c>
      <c r="U554" s="483" t="str">
        <f t="shared" si="547"/>
        <v>Belanja Bahan-Bahan
Lainnya</v>
      </c>
      <c r="V554" s="690">
        <f t="shared" si="547"/>
        <v>111948000</v>
      </c>
      <c r="W554" s="756">
        <v>2887000</v>
      </c>
      <c r="X554" s="756">
        <v>6887000</v>
      </c>
      <c r="Y554" s="756">
        <v>7087000</v>
      </c>
      <c r="Z554" s="756">
        <v>2887000</v>
      </c>
      <c r="AA554" s="756">
        <v>2887000</v>
      </c>
      <c r="AB554" s="756">
        <v>2887000</v>
      </c>
      <c r="AC554" s="756">
        <v>11587000</v>
      </c>
      <c r="AD554" s="756">
        <v>2887000</v>
      </c>
      <c r="AE554" s="756">
        <v>6887000</v>
      </c>
      <c r="AF554" s="756">
        <v>6887000</v>
      </c>
      <c r="AG554" s="756">
        <v>46887000</v>
      </c>
      <c r="AH554" s="757">
        <v>11291000</v>
      </c>
      <c r="AI554" s="722"/>
      <c r="AJ554" s="483" t="str">
        <f t="shared" ref="AJ554:AL554" si="548">+T554</f>
        <v>5.1.02.01.01.0012</v>
      </c>
      <c r="AK554" s="483" t="str">
        <f t="shared" si="548"/>
        <v>Belanja Bahan-Bahan
Lainnya</v>
      </c>
      <c r="AL554" s="692">
        <f t="shared" si="548"/>
        <v>111948000</v>
      </c>
      <c r="AM554" s="721"/>
      <c r="AN554" s="721"/>
      <c r="AO554" s="721"/>
      <c r="AP554" s="721"/>
      <c r="AQ554" s="721"/>
      <c r="AR554" s="721"/>
      <c r="AS554" s="721"/>
      <c r="AT554" s="758"/>
      <c r="AU554" s="721"/>
      <c r="AV554" s="758"/>
      <c r="AW554" s="758"/>
      <c r="AX554" s="721"/>
      <c r="AY554" s="319">
        <f t="shared" si="543"/>
        <v>0</v>
      </c>
      <c r="AZ554" s="43"/>
      <c r="BA554" s="43"/>
      <c r="BB554" s="43"/>
    </row>
    <row r="555" spans="1:54" ht="14.25" customHeight="1">
      <c r="A555" s="631"/>
      <c r="B555" s="631"/>
      <c r="C555" s="650" t="s">
        <v>84</v>
      </c>
      <c r="D555" s="651"/>
      <c r="E555" s="652">
        <f t="shared" ref="E555:F555" si="549">SUM(E553:E554)</f>
        <v>111948000</v>
      </c>
      <c r="F555" s="653">
        <f t="shared" si="549"/>
        <v>0</v>
      </c>
      <c r="G555" s="653">
        <f t="shared" si="544"/>
        <v>2.5788759066709543</v>
      </c>
      <c r="H555" s="654">
        <f t="shared" ref="H555:I555" si="550">+P555</f>
        <v>0</v>
      </c>
      <c r="I555" s="653">
        <f t="shared" si="550"/>
        <v>2.5788759066709543</v>
      </c>
      <c r="J555" s="653">
        <f t="shared" si="545"/>
        <v>0</v>
      </c>
      <c r="K555" s="653">
        <f>K554</f>
        <v>2887000</v>
      </c>
      <c r="L555" s="652">
        <f>SUM(L553:L554)</f>
        <v>111948000</v>
      </c>
      <c r="M555" s="656"/>
      <c r="N555" s="631"/>
      <c r="O555" s="232"/>
      <c r="P555" s="343">
        <f>SUM(P554)</f>
        <v>0</v>
      </c>
      <c r="Q555" s="343">
        <f t="shared" si="546"/>
        <v>2.5788759066709543</v>
      </c>
      <c r="R555" s="344"/>
      <c r="S555" s="657">
        <f>SUM(S553:S554)</f>
        <v>2887000</v>
      </c>
      <c r="T555" s="344"/>
      <c r="U555" s="344"/>
      <c r="V555" s="244">
        <f t="shared" ref="V555:AH555" si="551">SUM(V553:V554)</f>
        <v>111948000</v>
      </c>
      <c r="W555" s="244">
        <f t="shared" si="551"/>
        <v>2887000</v>
      </c>
      <c r="X555" s="244">
        <f t="shared" si="551"/>
        <v>6887000</v>
      </c>
      <c r="Y555" s="244">
        <f t="shared" si="551"/>
        <v>7087000</v>
      </c>
      <c r="Z555" s="244">
        <f t="shared" si="551"/>
        <v>2887000</v>
      </c>
      <c r="AA555" s="244">
        <f t="shared" si="551"/>
        <v>2887000</v>
      </c>
      <c r="AB555" s="244">
        <f t="shared" si="551"/>
        <v>2887000</v>
      </c>
      <c r="AC555" s="244">
        <f t="shared" si="551"/>
        <v>11587000</v>
      </c>
      <c r="AD555" s="244">
        <f t="shared" si="551"/>
        <v>2887000</v>
      </c>
      <c r="AE555" s="244">
        <f t="shared" si="551"/>
        <v>6887000</v>
      </c>
      <c r="AF555" s="244">
        <f t="shared" si="551"/>
        <v>6887000</v>
      </c>
      <c r="AG555" s="244">
        <f t="shared" si="551"/>
        <v>46887000</v>
      </c>
      <c r="AH555" s="244">
        <f t="shared" si="551"/>
        <v>11291000</v>
      </c>
      <c r="AI555" s="606"/>
      <c r="AJ555" s="344"/>
      <c r="AK555" s="344"/>
      <c r="AL555" s="244">
        <f t="shared" ref="AL555:AN555" si="552">SUM(AL553:AL554)</f>
        <v>111948000</v>
      </c>
      <c r="AM555" s="244">
        <f t="shared" si="552"/>
        <v>0</v>
      </c>
      <c r="AN555" s="244">
        <f t="shared" si="552"/>
        <v>0</v>
      </c>
      <c r="AO555" s="244">
        <f t="shared" ref="AO555:AP555" si="553">SUM(AO554)</f>
        <v>0</v>
      </c>
      <c r="AP555" s="244">
        <f t="shared" si="553"/>
        <v>0</v>
      </c>
      <c r="AQ555" s="244">
        <f t="shared" ref="AQ555:AS555" si="554">SUM(AQ553:AQ554)</f>
        <v>0</v>
      </c>
      <c r="AR555" s="244">
        <f t="shared" si="554"/>
        <v>0</v>
      </c>
      <c r="AS555" s="244">
        <f t="shared" si="554"/>
        <v>0</v>
      </c>
      <c r="AT555" s="244">
        <f>SUM(AT554)</f>
        <v>0</v>
      </c>
      <c r="AU555" s="244">
        <f t="shared" ref="AU555:AX555" si="555">SUM(AU553:AU554)</f>
        <v>0</v>
      </c>
      <c r="AV555" s="244">
        <f t="shared" si="555"/>
        <v>0</v>
      </c>
      <c r="AW555" s="244">
        <f t="shared" si="555"/>
        <v>0</v>
      </c>
      <c r="AX555" s="244">
        <f t="shared" si="555"/>
        <v>0</v>
      </c>
      <c r="AY555" s="319">
        <f t="shared" si="543"/>
        <v>0</v>
      </c>
      <c r="AZ555" s="43"/>
      <c r="BA555" s="43"/>
      <c r="BB555" s="43"/>
    </row>
    <row r="556" spans="1:54" ht="14.25" customHeight="1">
      <c r="A556" s="455"/>
      <c r="B556" s="669"/>
      <c r="C556" s="669"/>
      <c r="D556" s="669"/>
      <c r="E556" s="743"/>
      <c r="F556" s="670"/>
      <c r="G556" s="319"/>
      <c r="H556" s="670"/>
      <c r="I556" s="319"/>
      <c r="J556" s="670"/>
      <c r="K556" s="670"/>
      <c r="L556" s="669"/>
      <c r="M556" s="672"/>
      <c r="N556" s="672"/>
      <c r="O556" s="232"/>
      <c r="P556" s="319" t="s">
        <v>49</v>
      </c>
      <c r="Q556" s="319"/>
      <c r="R556" s="232"/>
      <c r="S556" s="319"/>
      <c r="T556" s="232"/>
      <c r="U556" s="232"/>
      <c r="V556" s="232"/>
      <c r="W556" s="232"/>
      <c r="X556" s="350">
        <f>SUM(W555:AH555)</f>
        <v>111948000</v>
      </c>
      <c r="Y556" s="232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3"/>
      <c r="AM556" s="320"/>
      <c r="AN556" s="320"/>
      <c r="AO556" s="320"/>
      <c r="AP556" s="320"/>
      <c r="AQ556" s="320"/>
      <c r="AR556" s="320"/>
      <c r="AS556" s="320"/>
      <c r="AT556" s="320"/>
      <c r="AU556" s="320"/>
      <c r="AV556" s="320"/>
      <c r="AW556" s="320"/>
      <c r="AX556" s="320"/>
      <c r="AY556" s="319"/>
      <c r="AZ556" s="43"/>
      <c r="BA556" s="43"/>
      <c r="BB556" s="43"/>
    </row>
    <row r="557" spans="1:54" ht="14.25" customHeight="1">
      <c r="A557" s="232"/>
      <c r="B557" s="232"/>
      <c r="C557" s="232"/>
      <c r="D557" s="200"/>
      <c r="E557" s="201"/>
      <c r="F557" s="199"/>
      <c r="G557" s="202"/>
      <c r="H557" s="203"/>
      <c r="I557" s="199"/>
      <c r="J557" s="232"/>
      <c r="K557" s="232"/>
      <c r="L557" s="1675" t="s">
        <v>85</v>
      </c>
      <c r="M557" s="1655"/>
      <c r="N557" s="1655"/>
      <c r="O557" s="232"/>
      <c r="P557" s="319"/>
      <c r="Q557" s="319"/>
      <c r="R557" s="232"/>
      <c r="S557" s="319"/>
      <c r="T557" s="232"/>
      <c r="U557" s="232"/>
      <c r="V557" s="232"/>
      <c r="W557" s="232"/>
      <c r="X557" s="232"/>
      <c r="Y557" s="232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3"/>
      <c r="AM557" s="320"/>
      <c r="AN557" s="320"/>
      <c r="AO557" s="320"/>
      <c r="AP557" s="320"/>
      <c r="AQ557" s="320"/>
      <c r="AR557" s="320"/>
      <c r="AS557" s="43"/>
      <c r="AT557" s="43"/>
      <c r="AU557" s="43"/>
      <c r="AV557" s="320"/>
      <c r="AW557" s="320"/>
      <c r="AX557" s="320"/>
      <c r="AY557" s="319"/>
      <c r="AZ557" s="43"/>
      <c r="BA557" s="43"/>
      <c r="BB557" s="43"/>
    </row>
    <row r="558" spans="1:54" ht="14.25" customHeight="1">
      <c r="A558" s="232"/>
      <c r="B558" s="1699" t="s">
        <v>87</v>
      </c>
      <c r="C558" s="1655"/>
      <c r="D558" s="207"/>
      <c r="E558" s="200"/>
      <c r="F558" s="199"/>
      <c r="G558" s="202"/>
      <c r="H558" s="203"/>
      <c r="I558" s="199"/>
      <c r="J558" s="200"/>
      <c r="K558" s="200"/>
      <c r="L558" s="1675" t="s">
        <v>86</v>
      </c>
      <c r="M558" s="1655"/>
      <c r="N558" s="1655"/>
      <c r="O558" s="232"/>
      <c r="P558" s="319"/>
      <c r="Q558" s="319"/>
      <c r="R558" s="232"/>
      <c r="S558" s="319"/>
      <c r="T558" s="232"/>
      <c r="U558" s="232"/>
      <c r="V558" s="232"/>
      <c r="W558" s="232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3"/>
      <c r="AM558" s="320"/>
      <c r="AN558" s="320"/>
      <c r="AO558" s="320"/>
      <c r="AP558" s="320"/>
      <c r="AQ558" s="320"/>
      <c r="AR558" s="320"/>
      <c r="AS558" s="320"/>
      <c r="AT558" s="320"/>
      <c r="AU558" s="320"/>
      <c r="AV558" s="320"/>
      <c r="AW558" s="320"/>
      <c r="AX558" s="320"/>
      <c r="AY558" s="319"/>
      <c r="AZ558" s="43"/>
      <c r="BA558" s="43"/>
      <c r="BB558" s="43"/>
    </row>
    <row r="559" spans="1:54" ht="14.25" customHeight="1">
      <c r="A559" s="199"/>
      <c r="B559" s="668"/>
      <c r="C559" s="668"/>
      <c r="D559" s="232"/>
      <c r="E559" s="669"/>
      <c r="F559" s="670"/>
      <c r="G559" s="319"/>
      <c r="H559" s="671"/>
      <c r="I559" s="199"/>
      <c r="J559" s="223"/>
      <c r="K559" s="223"/>
      <c r="L559" s="1676" t="s">
        <v>88</v>
      </c>
      <c r="M559" s="1655"/>
      <c r="N559" s="1655"/>
      <c r="O559" s="232"/>
      <c r="P559" s="319"/>
      <c r="Q559" s="319"/>
      <c r="R559" s="232"/>
      <c r="S559" s="319"/>
      <c r="T559" s="232"/>
      <c r="U559" s="232"/>
      <c r="V559" s="232"/>
      <c r="W559" s="232"/>
      <c r="X559" s="232"/>
      <c r="Y559" s="232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3"/>
      <c r="AM559" s="320"/>
      <c r="AN559" s="320"/>
      <c r="AO559" s="320"/>
      <c r="AP559" s="320"/>
      <c r="AQ559" s="320"/>
      <c r="AR559" s="320"/>
      <c r="AS559" s="320"/>
      <c r="AT559" s="320"/>
      <c r="AU559" s="320"/>
      <c r="AV559" s="320"/>
      <c r="AW559" s="320"/>
      <c r="AX559" s="320"/>
      <c r="AY559" s="319"/>
      <c r="AZ559" s="43"/>
      <c r="BA559" s="43"/>
      <c r="BB559" s="43"/>
    </row>
    <row r="560" spans="1:54" ht="14.25" customHeight="1">
      <c r="A560" s="670"/>
      <c r="B560" s="668"/>
      <c r="C560" s="668"/>
      <c r="D560" s="232"/>
      <c r="E560" s="672"/>
      <c r="F560" s="670"/>
      <c r="G560" s="319"/>
      <c r="H560" s="671"/>
      <c r="I560" s="673"/>
      <c r="J560" s="455"/>
      <c r="K560" s="455"/>
      <c r="L560" s="1676" t="s">
        <v>89</v>
      </c>
      <c r="M560" s="1655"/>
      <c r="N560" s="1655"/>
      <c r="O560" s="232"/>
      <c r="P560" s="319"/>
      <c r="Q560" s="319"/>
      <c r="R560" s="232"/>
      <c r="S560" s="319"/>
      <c r="T560" s="232"/>
      <c r="U560" s="232"/>
      <c r="V560" s="232"/>
      <c r="W560" s="232"/>
      <c r="X560" s="232"/>
      <c r="Y560" s="232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3"/>
      <c r="AM560" s="320"/>
      <c r="AN560" s="320"/>
      <c r="AO560" s="320"/>
      <c r="AP560" s="320"/>
      <c r="AQ560" s="320"/>
      <c r="AR560" s="320"/>
      <c r="AS560" s="320"/>
      <c r="AT560" s="320"/>
      <c r="AU560" s="320"/>
      <c r="AV560" s="320"/>
      <c r="AW560" s="320"/>
      <c r="AX560" s="320"/>
      <c r="AY560" s="319"/>
      <c r="AZ560" s="43"/>
      <c r="BA560" s="43"/>
      <c r="BB560" s="43"/>
    </row>
    <row r="561" spans="1:54" ht="14.25" customHeight="1">
      <c r="A561" s="673"/>
      <c r="B561" s="668"/>
      <c r="C561" s="668"/>
      <c r="D561" s="232"/>
      <c r="E561" s="672"/>
      <c r="F561" s="670"/>
      <c r="G561" s="319"/>
      <c r="H561" s="671"/>
      <c r="I561" s="673"/>
      <c r="J561" s="455"/>
      <c r="K561" s="455"/>
      <c r="L561" s="674"/>
      <c r="M561" s="674"/>
      <c r="N561" s="674"/>
      <c r="O561" s="232"/>
      <c r="P561" s="319"/>
      <c r="Q561" s="319"/>
      <c r="R561" s="232"/>
      <c r="S561" s="319"/>
      <c r="T561" s="232"/>
      <c r="U561" s="232"/>
      <c r="V561" s="232"/>
      <c r="W561" s="232"/>
      <c r="X561" s="232"/>
      <c r="Y561" s="232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3"/>
      <c r="AM561" s="320"/>
      <c r="AN561" s="320"/>
      <c r="AO561" s="320"/>
      <c r="AP561" s="320"/>
      <c r="AQ561" s="320"/>
      <c r="AR561" s="320"/>
      <c r="AS561" s="320"/>
      <c r="AT561" s="320"/>
      <c r="AU561" s="320"/>
      <c r="AV561" s="320"/>
      <c r="AW561" s="320"/>
      <c r="AX561" s="320"/>
      <c r="AY561" s="319"/>
      <c r="AZ561" s="43"/>
      <c r="BA561" s="43"/>
      <c r="BB561" s="43"/>
    </row>
    <row r="562" spans="1:54" ht="14.25" customHeight="1">
      <c r="A562" s="673"/>
      <c r="B562" s="1713" t="s">
        <v>219</v>
      </c>
      <c r="C562" s="1655"/>
      <c r="D562" s="233"/>
      <c r="E562" s="619"/>
      <c r="F562" s="320"/>
      <c r="G562" s="320"/>
      <c r="H562" s="320"/>
      <c r="I562" s="673"/>
      <c r="J562" s="455"/>
      <c r="K562" s="455"/>
      <c r="L562" s="674"/>
      <c r="M562" s="674"/>
      <c r="N562" s="674"/>
      <c r="O562" s="232"/>
      <c r="P562" s="319"/>
      <c r="Q562" s="319"/>
      <c r="R562" s="232"/>
      <c r="S562" s="319"/>
      <c r="T562" s="232"/>
      <c r="U562" s="232"/>
      <c r="V562" s="232"/>
      <c r="W562" s="232"/>
      <c r="X562" s="232"/>
      <c r="Y562" s="232"/>
      <c r="Z562" s="232"/>
      <c r="AA562" s="232"/>
      <c r="AB562" s="232"/>
      <c r="AC562" s="232"/>
      <c r="AD562" s="232"/>
      <c r="AE562" s="232"/>
      <c r="AF562" s="232"/>
      <c r="AG562" s="232"/>
      <c r="AH562" s="232"/>
      <c r="AI562" s="232"/>
      <c r="AJ562" s="232"/>
      <c r="AK562" s="232"/>
      <c r="AL562" s="233"/>
      <c r="AM562" s="320"/>
      <c r="AN562" s="320"/>
      <c r="AO562" s="320"/>
      <c r="AP562" s="320"/>
      <c r="AQ562" s="320"/>
      <c r="AR562" s="320"/>
      <c r="AS562" s="320"/>
      <c r="AT562" s="320"/>
      <c r="AU562" s="320"/>
      <c r="AV562" s="320"/>
      <c r="AW562" s="320"/>
      <c r="AX562" s="320"/>
      <c r="AY562" s="319"/>
      <c r="AZ562" s="43"/>
      <c r="BA562" s="43"/>
      <c r="BB562" s="43"/>
    </row>
    <row r="563" spans="1:54" ht="14.25" customHeight="1">
      <c r="A563" s="619"/>
      <c r="B563" s="1714" t="s">
        <v>220</v>
      </c>
      <c r="C563" s="1655"/>
      <c r="D563" s="233"/>
      <c r="E563" s="531"/>
      <c r="F563" s="320"/>
      <c r="G563" s="320"/>
      <c r="H563" s="320"/>
      <c r="I563" s="675"/>
      <c r="J563" s="216"/>
      <c r="K563" s="216"/>
      <c r="L563" s="1677" t="s">
        <v>91</v>
      </c>
      <c r="M563" s="1655"/>
      <c r="N563" s="1655"/>
      <c r="O563" s="529"/>
      <c r="P563" s="474"/>
      <c r="Q563" s="474"/>
      <c r="R563" s="529"/>
      <c r="S563" s="474"/>
      <c r="T563" s="529"/>
      <c r="U563" s="529"/>
      <c r="V563" s="529"/>
      <c r="W563" s="529"/>
      <c r="X563" s="529"/>
      <c r="Y563" s="529"/>
      <c r="Z563" s="529"/>
      <c r="AA563" s="529"/>
      <c r="AB563" s="529"/>
      <c r="AC563" s="529"/>
      <c r="AD563" s="529"/>
      <c r="AE563" s="529"/>
      <c r="AF563" s="529"/>
      <c r="AG563" s="529"/>
      <c r="AH563" s="529"/>
      <c r="AI563" s="529"/>
      <c r="AJ563" s="529"/>
      <c r="AK563" s="529"/>
      <c r="AL563" s="759"/>
      <c r="AM563" s="760"/>
      <c r="AN563" s="760"/>
      <c r="AO563" s="760"/>
      <c r="AP563" s="760"/>
      <c r="AQ563" s="760"/>
      <c r="AR563" s="760"/>
      <c r="AS563" s="760"/>
      <c r="AT563" s="760"/>
      <c r="AU563" s="760"/>
      <c r="AV563" s="760"/>
      <c r="AW563" s="760"/>
      <c r="AX563" s="760"/>
      <c r="AY563" s="474"/>
      <c r="AZ563" s="43"/>
      <c r="BA563" s="43"/>
      <c r="BB563" s="43"/>
    </row>
    <row r="564" spans="1:54" ht="14.25" customHeight="1">
      <c r="A564" s="531"/>
      <c r="B564" s="455"/>
      <c r="C564" s="232"/>
      <c r="D564" s="232"/>
      <c r="E564" s="320"/>
      <c r="F564" s="319"/>
      <c r="G564" s="319"/>
      <c r="H564" s="671"/>
      <c r="I564" s="676"/>
      <c r="J564" s="677"/>
      <c r="K564" s="677"/>
      <c r="L564" s="1682" t="s">
        <v>93</v>
      </c>
      <c r="M564" s="1655"/>
      <c r="N564" s="1655"/>
      <c r="O564" s="232"/>
      <c r="P564" s="319"/>
      <c r="Q564" s="319"/>
      <c r="R564" s="232"/>
      <c r="S564" s="319"/>
      <c r="T564" s="232"/>
      <c r="U564" s="232"/>
      <c r="V564" s="232"/>
      <c r="W564" s="232"/>
      <c r="X564" s="232"/>
      <c r="Y564" s="232"/>
      <c r="Z564" s="232"/>
      <c r="AA564" s="232"/>
      <c r="AB564" s="232"/>
      <c r="AC564" s="232"/>
      <c r="AD564" s="232"/>
      <c r="AE564" s="232"/>
      <c r="AF564" s="232"/>
      <c r="AG564" s="232"/>
      <c r="AH564" s="232"/>
      <c r="AI564" s="232"/>
      <c r="AJ564" s="232"/>
      <c r="AK564" s="232"/>
      <c r="AL564" s="233"/>
      <c r="AM564" s="320"/>
      <c r="AN564" s="320"/>
      <c r="AO564" s="320"/>
      <c r="AP564" s="320"/>
      <c r="AQ564" s="320"/>
      <c r="AR564" s="320"/>
      <c r="AS564" s="320"/>
      <c r="AT564" s="320"/>
      <c r="AU564" s="320"/>
      <c r="AV564" s="320"/>
      <c r="AW564" s="320"/>
      <c r="AX564" s="320"/>
      <c r="AY564" s="319"/>
      <c r="AZ564" s="43"/>
      <c r="BA564" s="43"/>
      <c r="BB564" s="43"/>
    </row>
    <row r="565" spans="1:54" ht="14.25" customHeight="1">
      <c r="A565" s="455"/>
      <c r="B565" s="455"/>
      <c r="C565" s="232"/>
      <c r="D565" s="232"/>
      <c r="E565" s="320"/>
      <c r="F565" s="319"/>
      <c r="G565" s="319"/>
      <c r="H565" s="671"/>
      <c r="I565" s="319"/>
      <c r="J565" s="319"/>
      <c r="K565" s="319"/>
      <c r="L565" s="320"/>
      <c r="M565" s="455"/>
      <c r="N565" s="455"/>
      <c r="O565" s="232"/>
      <c r="P565" s="319"/>
      <c r="Q565" s="319"/>
      <c r="R565" s="232"/>
      <c r="S565" s="319"/>
      <c r="T565" s="232"/>
      <c r="U565" s="232"/>
      <c r="V565" s="232"/>
      <c r="W565" s="232"/>
      <c r="X565" s="232"/>
      <c r="Y565" s="232"/>
      <c r="Z565" s="232"/>
      <c r="AA565" s="232"/>
      <c r="AB565" s="232"/>
      <c r="AC565" s="232"/>
      <c r="AD565" s="232"/>
      <c r="AE565" s="232"/>
      <c r="AF565" s="232"/>
      <c r="AG565" s="232"/>
      <c r="AH565" s="232"/>
      <c r="AI565" s="232"/>
      <c r="AJ565" s="232"/>
      <c r="AK565" s="232"/>
      <c r="AL565" s="233"/>
      <c r="AM565" s="320"/>
      <c r="AN565" s="320"/>
      <c r="AO565" s="320"/>
      <c r="AP565" s="320"/>
      <c r="AQ565" s="320"/>
      <c r="AR565" s="320"/>
      <c r="AS565" s="320"/>
      <c r="AT565" s="320"/>
      <c r="AU565" s="320"/>
      <c r="AV565" s="320"/>
      <c r="AW565" s="320"/>
      <c r="AX565" s="320"/>
      <c r="AY565" s="319"/>
      <c r="AZ565" s="43"/>
      <c r="BA565" s="43"/>
      <c r="BB565" s="43"/>
    </row>
    <row r="566" spans="1:54" ht="14.2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31"/>
      <c r="N566" s="31"/>
      <c r="O566" s="31"/>
      <c r="P566" s="31"/>
      <c r="Q566" s="31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</row>
    <row r="567" spans="1:54" ht="14.25" customHeight="1">
      <c r="A567" s="620">
        <v>22</v>
      </c>
      <c r="B567" s="621"/>
      <c r="C567" s="621"/>
      <c r="D567" s="621"/>
      <c r="E567" s="621"/>
      <c r="F567" s="621"/>
      <c r="G567" s="621"/>
      <c r="H567" s="621"/>
      <c r="I567" s="621"/>
      <c r="J567" s="621"/>
      <c r="K567" s="621"/>
      <c r="L567" s="621"/>
      <c r="M567" s="621"/>
      <c r="N567" s="621"/>
      <c r="O567" s="31"/>
      <c r="P567" s="31"/>
      <c r="Q567" s="31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</row>
    <row r="568" spans="1:54" ht="14.25" customHeight="1">
      <c r="A568" s="621"/>
      <c r="B568" s="1670" t="s">
        <v>45</v>
      </c>
      <c r="C568" s="1655"/>
      <c r="D568" s="1655"/>
      <c r="E568" s="1655"/>
      <c r="F568" s="1655"/>
      <c r="G568" s="1655"/>
      <c r="H568" s="1655"/>
      <c r="I568" s="1655"/>
      <c r="J568" s="1655"/>
      <c r="K568" s="1655"/>
      <c r="L568" s="1655"/>
      <c r="M568" s="1655"/>
      <c r="N568" s="1655"/>
      <c r="O568" s="31"/>
      <c r="P568" s="31"/>
      <c r="Q568" s="31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</row>
    <row r="569" spans="1:54" ht="14.25" customHeight="1">
      <c r="A569" s="621"/>
      <c r="B569" s="1670" t="s">
        <v>46</v>
      </c>
      <c r="C569" s="1655"/>
      <c r="D569" s="1655"/>
      <c r="E569" s="1655"/>
      <c r="F569" s="1655"/>
      <c r="G569" s="1655"/>
      <c r="H569" s="1655"/>
      <c r="I569" s="1655"/>
      <c r="J569" s="1655"/>
      <c r="K569" s="1655"/>
      <c r="L569" s="1655"/>
      <c r="M569" s="1655"/>
      <c r="N569" s="1655"/>
      <c r="O569" s="31"/>
      <c r="P569" s="31"/>
      <c r="Q569" s="31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</row>
    <row r="570" spans="1:54" ht="14.25" customHeight="1">
      <c r="A570" s="621"/>
      <c r="B570" s="1670" t="s">
        <v>47</v>
      </c>
      <c r="C570" s="1655"/>
      <c r="D570" s="1655"/>
      <c r="E570" s="1655"/>
      <c r="F570" s="1655"/>
      <c r="G570" s="1655"/>
      <c r="H570" s="1655"/>
      <c r="I570" s="1655"/>
      <c r="J570" s="1655"/>
      <c r="K570" s="1655"/>
      <c r="L570" s="1655"/>
      <c r="M570" s="1655"/>
      <c r="N570" s="1655"/>
      <c r="O570" s="31"/>
      <c r="P570" s="31"/>
      <c r="Q570" s="31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</row>
    <row r="571" spans="1:54" ht="14.25" customHeight="1">
      <c r="A571" s="622"/>
      <c r="B571" s="622"/>
      <c r="C571" s="623"/>
      <c r="D571" s="623"/>
      <c r="E571" s="624"/>
      <c r="F571" s="625"/>
      <c r="G571" s="626"/>
      <c r="H571" s="627"/>
      <c r="I571" s="626" t="s">
        <v>49</v>
      </c>
      <c r="J571" s="626"/>
      <c r="K571" s="626"/>
      <c r="L571" s="628"/>
      <c r="M571" s="629"/>
      <c r="N571" s="629"/>
      <c r="O571" s="31"/>
      <c r="P571" s="319"/>
      <c r="Q571" s="319"/>
      <c r="R571" s="232"/>
      <c r="S571" s="319"/>
      <c r="T571" s="232"/>
      <c r="U571" s="232"/>
      <c r="V571" s="232"/>
      <c r="W571" s="1678" t="s">
        <v>137</v>
      </c>
      <c r="X571" s="1655"/>
      <c r="Y571" s="1655"/>
      <c r="Z571" s="1655"/>
      <c r="AA571" s="1655"/>
      <c r="AB571" s="1655"/>
      <c r="AC571" s="1655"/>
      <c r="AD571" s="1655"/>
      <c r="AE571" s="1655"/>
      <c r="AF571" s="1655"/>
      <c r="AG571" s="1655"/>
      <c r="AH571" s="1655"/>
      <c r="AI571" s="455"/>
      <c r="AJ571" s="232"/>
      <c r="AK571" s="232"/>
      <c r="AL571" s="233"/>
      <c r="AM571" s="320"/>
      <c r="AN571" s="320"/>
      <c r="AO571" s="320"/>
      <c r="AP571" s="320"/>
      <c r="AQ571" s="320"/>
      <c r="AR571" s="320"/>
      <c r="AS571" s="320"/>
      <c r="AT571" s="320"/>
      <c r="AU571" s="320"/>
      <c r="AV571" s="320"/>
      <c r="AW571" s="320"/>
      <c r="AX571" s="320"/>
      <c r="AY571" s="319"/>
      <c r="AZ571" s="43"/>
      <c r="BA571" s="43"/>
      <c r="BB571" s="43"/>
    </row>
    <row r="572" spans="1:54" ht="25.5" customHeight="1">
      <c r="A572" s="622"/>
      <c r="B572" s="622"/>
      <c r="C572" s="623"/>
      <c r="D572" s="623"/>
      <c r="E572" s="624"/>
      <c r="F572" s="625"/>
      <c r="G572" s="626"/>
      <c r="H572" s="627"/>
      <c r="I572" s="626"/>
      <c r="J572" s="626"/>
      <c r="K572" s="626"/>
      <c r="L572" s="628"/>
      <c r="M572" s="629"/>
      <c r="N572" s="629"/>
      <c r="O572" s="31"/>
      <c r="P572" s="1679" t="s">
        <v>52</v>
      </c>
      <c r="Q572" s="1680" t="s">
        <v>53</v>
      </c>
      <c r="R572" s="1681"/>
      <c r="S572" s="1679" t="s">
        <v>54</v>
      </c>
      <c r="T572" s="456"/>
      <c r="U572" s="456"/>
      <c r="V572" s="456"/>
      <c r="W572" s="457">
        <v>1</v>
      </c>
      <c r="X572" s="457">
        <v>2</v>
      </c>
      <c r="Y572" s="457">
        <v>3</v>
      </c>
      <c r="Z572" s="457">
        <v>4</v>
      </c>
      <c r="AA572" s="457">
        <v>5</v>
      </c>
      <c r="AB572" s="457">
        <v>6</v>
      </c>
      <c r="AC572" s="457">
        <v>7</v>
      </c>
      <c r="AD572" s="457">
        <v>8</v>
      </c>
      <c r="AE572" s="457">
        <v>9</v>
      </c>
      <c r="AF572" s="457">
        <v>10</v>
      </c>
      <c r="AG572" s="457">
        <v>11</v>
      </c>
      <c r="AH572" s="458">
        <v>12</v>
      </c>
      <c r="AI572" s="232"/>
      <c r="AJ572" s="456"/>
      <c r="AK572" s="456"/>
      <c r="AL572" s="708"/>
      <c r="AM572" s="461">
        <v>1</v>
      </c>
      <c r="AN572" s="461">
        <v>2</v>
      </c>
      <c r="AO572" s="461">
        <v>3</v>
      </c>
      <c r="AP572" s="461">
        <v>4</v>
      </c>
      <c r="AQ572" s="461">
        <v>5</v>
      </c>
      <c r="AR572" s="461">
        <v>6</v>
      </c>
      <c r="AS572" s="461">
        <v>7</v>
      </c>
      <c r="AT572" s="461">
        <v>8</v>
      </c>
      <c r="AU572" s="461">
        <v>9</v>
      </c>
      <c r="AV572" s="461">
        <v>10</v>
      </c>
      <c r="AW572" s="461">
        <v>11</v>
      </c>
      <c r="AX572" s="462">
        <v>12</v>
      </c>
      <c r="AY572" s="319"/>
      <c r="AZ572" s="43"/>
      <c r="BA572" s="43"/>
      <c r="BB572" s="43"/>
    </row>
    <row r="573" spans="1:54" ht="14.25" customHeight="1">
      <c r="A573" s="1709" t="s">
        <v>56</v>
      </c>
      <c r="B573" s="1710" t="s">
        <v>57</v>
      </c>
      <c r="C573" s="1710" t="s">
        <v>58</v>
      </c>
      <c r="D573" s="1710" t="s">
        <v>59</v>
      </c>
      <c r="E573" s="1705" t="s">
        <v>60</v>
      </c>
      <c r="F573" s="1706" t="s">
        <v>61</v>
      </c>
      <c r="G573" s="1711" t="s">
        <v>62</v>
      </c>
      <c r="H573" s="1691"/>
      <c r="I573" s="1691"/>
      <c r="J573" s="1692"/>
      <c r="K573" s="1706" t="s">
        <v>63</v>
      </c>
      <c r="L573" s="1705" t="s">
        <v>64</v>
      </c>
      <c r="M573" s="1710" t="s">
        <v>65</v>
      </c>
      <c r="N573" s="1710" t="s">
        <v>66</v>
      </c>
      <c r="O573" s="31"/>
      <c r="P573" s="1663"/>
      <c r="Q573" s="1663"/>
      <c r="R573" s="1663"/>
      <c r="S573" s="1663"/>
      <c r="T573" s="550">
        <v>2</v>
      </c>
      <c r="U573" s="550"/>
      <c r="V573" s="551"/>
      <c r="W573" s="552"/>
      <c r="X573" s="551"/>
      <c r="Y573" s="552"/>
      <c r="Z573" s="552"/>
      <c r="AA573" s="552"/>
      <c r="AB573" s="552"/>
      <c r="AC573" s="552"/>
      <c r="AD573" s="552"/>
      <c r="AE573" s="552"/>
      <c r="AF573" s="552"/>
      <c r="AG573" s="552"/>
      <c r="AH573" s="552"/>
      <c r="AI573" s="552"/>
      <c r="AJ573" s="550">
        <v>9</v>
      </c>
      <c r="AK573" s="550"/>
      <c r="AL573" s="681"/>
      <c r="AM573" s="1737" t="s">
        <v>67</v>
      </c>
      <c r="AN573" s="1671"/>
      <c r="AO573" s="1671"/>
      <c r="AP573" s="1671"/>
      <c r="AQ573" s="1671"/>
      <c r="AR573" s="1671"/>
      <c r="AS573" s="1671"/>
      <c r="AT573" s="1671"/>
      <c r="AU573" s="1671"/>
      <c r="AV573" s="1671"/>
      <c r="AW573" s="1671"/>
      <c r="AX573" s="1671"/>
      <c r="AY573" s="319"/>
      <c r="AZ573" s="43"/>
      <c r="BA573" s="43"/>
      <c r="BB573" s="43"/>
    </row>
    <row r="574" spans="1:54" ht="25.5" customHeight="1">
      <c r="A574" s="1663"/>
      <c r="B574" s="1663"/>
      <c r="C574" s="1663"/>
      <c r="D574" s="1663"/>
      <c r="E574" s="1663"/>
      <c r="F574" s="1663"/>
      <c r="G574" s="1711" t="s">
        <v>68</v>
      </c>
      <c r="H574" s="1692"/>
      <c r="I574" s="1711" t="s">
        <v>69</v>
      </c>
      <c r="J574" s="1692"/>
      <c r="K574" s="1663"/>
      <c r="L574" s="1663"/>
      <c r="M574" s="1663"/>
      <c r="N574" s="1663"/>
      <c r="O574" s="31"/>
      <c r="P574" s="1664"/>
      <c r="Q574" s="1664"/>
      <c r="R574" s="1664"/>
      <c r="S574" s="1664"/>
      <c r="T574" s="234"/>
      <c r="U574" s="234"/>
      <c r="V574" s="234"/>
      <c r="W574" s="235" t="s">
        <v>16</v>
      </c>
      <c r="X574" s="235" t="s">
        <v>70</v>
      </c>
      <c r="Y574" s="236" t="s">
        <v>18</v>
      </c>
      <c r="Z574" s="236" t="s">
        <v>19</v>
      </c>
      <c r="AA574" s="236" t="s">
        <v>20</v>
      </c>
      <c r="AB574" s="236" t="s">
        <v>21</v>
      </c>
      <c r="AC574" s="236" t="s">
        <v>22</v>
      </c>
      <c r="AD574" s="235" t="s">
        <v>23</v>
      </c>
      <c r="AE574" s="235" t="s">
        <v>24</v>
      </c>
      <c r="AF574" s="235" t="s">
        <v>25</v>
      </c>
      <c r="AG574" s="235" t="s">
        <v>26</v>
      </c>
      <c r="AH574" s="235" t="s">
        <v>27</v>
      </c>
      <c r="AI574" s="466"/>
      <c r="AJ574" s="234"/>
      <c r="AK574" s="234"/>
      <c r="AL574" s="709"/>
      <c r="AM574" s="239" t="s">
        <v>16</v>
      </c>
      <c r="AN574" s="239" t="s">
        <v>70</v>
      </c>
      <c r="AO574" s="240" t="s">
        <v>18</v>
      </c>
      <c r="AP574" s="240" t="s">
        <v>19</v>
      </c>
      <c r="AQ574" s="240" t="s">
        <v>20</v>
      </c>
      <c r="AR574" s="240" t="s">
        <v>21</v>
      </c>
      <c r="AS574" s="240" t="s">
        <v>22</v>
      </c>
      <c r="AT574" s="239" t="s">
        <v>23</v>
      </c>
      <c r="AU574" s="239" t="s">
        <v>24</v>
      </c>
      <c r="AV574" s="239" t="s">
        <v>25</v>
      </c>
      <c r="AW574" s="239" t="s">
        <v>26</v>
      </c>
      <c r="AX574" s="239" t="s">
        <v>27</v>
      </c>
      <c r="AY574" s="319"/>
      <c r="AZ574" s="43"/>
      <c r="BA574" s="43"/>
      <c r="BB574" s="43"/>
    </row>
    <row r="575" spans="1:54" ht="39" customHeight="1">
      <c r="A575" s="1664"/>
      <c r="B575" s="1664"/>
      <c r="C575" s="1664"/>
      <c r="D575" s="1664"/>
      <c r="E575" s="1664"/>
      <c r="F575" s="1664"/>
      <c r="G575" s="559" t="s">
        <v>53</v>
      </c>
      <c r="H575" s="559" t="s">
        <v>71</v>
      </c>
      <c r="I575" s="559" t="s">
        <v>53</v>
      </c>
      <c r="J575" s="559" t="s">
        <v>71</v>
      </c>
      <c r="K575" s="1664"/>
      <c r="L575" s="1664"/>
      <c r="M575" s="1664"/>
      <c r="N575" s="1664"/>
      <c r="O575" s="31"/>
      <c r="P575" s="343"/>
      <c r="Q575" s="343"/>
      <c r="R575" s="344"/>
      <c r="S575" s="343"/>
      <c r="T575" s="241" t="str">
        <f>+B576</f>
        <v>3.31.01.2.08.04</v>
      </c>
      <c r="U575" s="241" t="str">
        <f>+B577</f>
        <v>Sub Kegiatan Penyediaan Jasa Pelayanan Umum Kantor</v>
      </c>
      <c r="V575" s="243">
        <f>+E587</f>
        <v>2751029544</v>
      </c>
      <c r="W575" s="493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561"/>
      <c r="AJ575" s="241" t="str">
        <f t="shared" ref="AJ575:AK575" si="556">+T575</f>
        <v>3.31.01.2.08.04</v>
      </c>
      <c r="AK575" s="241" t="str">
        <f t="shared" si="556"/>
        <v>Sub Kegiatan Penyediaan Jasa Pelayanan Umum Kantor</v>
      </c>
      <c r="AL575" s="244">
        <f>AL587</f>
        <v>2751029544</v>
      </c>
      <c r="AM575" s="493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319"/>
      <c r="AZ575" s="43"/>
      <c r="BA575" s="43"/>
      <c r="BB575" s="43"/>
    </row>
    <row r="576" spans="1:54" ht="14.25" customHeight="1">
      <c r="A576" s="631"/>
      <c r="B576" s="633" t="s">
        <v>262</v>
      </c>
      <c r="C576" s="632"/>
      <c r="D576" s="634"/>
      <c r="E576" s="635"/>
      <c r="F576" s="636"/>
      <c r="G576" s="637"/>
      <c r="H576" s="638"/>
      <c r="I576" s="637"/>
      <c r="J576" s="637"/>
      <c r="K576" s="637"/>
      <c r="L576" s="639"/>
      <c r="M576" s="631"/>
      <c r="N576" s="631"/>
      <c r="O576" s="31"/>
      <c r="P576" s="714"/>
      <c r="Q576" s="714"/>
      <c r="R576" s="715"/>
      <c r="S576" s="657">
        <f>+W576+X576+Y576+Z576</f>
        <v>0</v>
      </c>
      <c r="T576" s="242">
        <f t="shared" ref="T576:V576" si="557">+C576</f>
        <v>0</v>
      </c>
      <c r="U576" s="242">
        <f t="shared" si="557"/>
        <v>0</v>
      </c>
      <c r="V576" s="572">
        <f t="shared" si="557"/>
        <v>0</v>
      </c>
      <c r="W576" s="761"/>
      <c r="X576" s="761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8"/>
      <c r="AJ576" s="242">
        <f t="shared" ref="AJ576:AL576" si="558">+T576</f>
        <v>0</v>
      </c>
      <c r="AK576" s="242">
        <f t="shared" si="558"/>
        <v>0</v>
      </c>
      <c r="AL576" s="741">
        <f t="shared" si="558"/>
        <v>0</v>
      </c>
      <c r="AM576" s="761"/>
      <c r="AN576" s="761"/>
      <c r="AO576" s="102"/>
      <c r="AP576" s="102"/>
      <c r="AQ576" s="102"/>
      <c r="AR576" s="102"/>
      <c r="AS576" s="102"/>
      <c r="AT576" s="102"/>
      <c r="AU576" s="102"/>
      <c r="AV576" s="102"/>
      <c r="AW576" s="102"/>
      <c r="AX576" s="102"/>
      <c r="AY576" s="319">
        <f t="shared" ref="AY576:AY587" si="559">SUM(AM576:AX576)</f>
        <v>0</v>
      </c>
      <c r="AZ576" s="43"/>
      <c r="BA576" s="43"/>
      <c r="BB576" s="43"/>
    </row>
    <row r="577" spans="1:54" ht="43.5" customHeight="1">
      <c r="A577" s="729"/>
      <c r="B577" s="730" t="s">
        <v>263</v>
      </c>
      <c r="C577" s="632" t="s">
        <v>264</v>
      </c>
      <c r="D577" s="634" t="s">
        <v>265</v>
      </c>
      <c r="E577" s="688">
        <v>2073600000</v>
      </c>
      <c r="F577" s="636">
        <f t="shared" ref="F577:F586" si="560">+AY577</f>
        <v>0</v>
      </c>
      <c r="G577" s="637">
        <f t="shared" ref="G577:G587" si="561">+I577</f>
        <v>8.3333333333333321</v>
      </c>
      <c r="H577" s="638">
        <f>RUTIN!C9</f>
        <v>8.3333333333333339</v>
      </c>
      <c r="I577" s="637">
        <f t="shared" ref="I577:I586" si="562">+Q577</f>
        <v>8.3333333333333321</v>
      </c>
      <c r="J577" s="637">
        <f t="shared" ref="J577:J587" si="563">+F577/E577*100</f>
        <v>0</v>
      </c>
      <c r="K577" s="637">
        <f t="shared" ref="K577:K586" si="564">S577</f>
        <v>172800000</v>
      </c>
      <c r="L577" s="639">
        <f t="shared" ref="L577:L586" si="565">+E577-F577</f>
        <v>2073600000</v>
      </c>
      <c r="M577" s="645"/>
      <c r="N577" s="633"/>
      <c r="O577" s="31"/>
      <c r="P577" s="714">
        <f t="shared" ref="P577:P586" si="566">+E577/$E$587*H577</f>
        <v>6.2812847785250838</v>
      </c>
      <c r="Q577" s="714">
        <f t="shared" ref="Q577:Q587" si="567">+S577/E577*100</f>
        <v>8.3333333333333321</v>
      </c>
      <c r="R577" s="715"/>
      <c r="S577" s="343">
        <f t="shared" ref="S577:S586" si="568">+W577</f>
        <v>172800000</v>
      </c>
      <c r="T577" s="242" t="str">
        <f t="shared" ref="T577:V577" si="569">+C577</f>
        <v>5.1.02.02.01.0026</v>
      </c>
      <c r="U577" s="242" t="str">
        <f t="shared" si="569"/>
        <v>Belanja Jasa Tenaga Administrasi</v>
      </c>
      <c r="V577" s="572">
        <f t="shared" si="569"/>
        <v>2073600000</v>
      </c>
      <c r="W577" s="600">
        <v>172800000</v>
      </c>
      <c r="X577" s="600">
        <v>172800000</v>
      </c>
      <c r="Y577" s="600">
        <v>172800000</v>
      </c>
      <c r="Z577" s="600">
        <v>172800000</v>
      </c>
      <c r="AA577" s="600">
        <v>172800000</v>
      </c>
      <c r="AB577" s="600">
        <v>172800000</v>
      </c>
      <c r="AC577" s="600">
        <v>172800000</v>
      </c>
      <c r="AD577" s="600">
        <v>172800000</v>
      </c>
      <c r="AE577" s="600">
        <v>172800000</v>
      </c>
      <c r="AF577" s="600">
        <v>172800000</v>
      </c>
      <c r="AG577" s="600">
        <v>172800000</v>
      </c>
      <c r="AH577" s="600">
        <v>172800000</v>
      </c>
      <c r="AI577" s="762"/>
      <c r="AJ577" s="242" t="str">
        <f t="shared" ref="AJ577:AL577" si="570">+T577</f>
        <v>5.1.02.02.01.0026</v>
      </c>
      <c r="AK577" s="242" t="str">
        <f t="shared" si="570"/>
        <v>Belanja Jasa Tenaga Administrasi</v>
      </c>
      <c r="AL577" s="741">
        <f t="shared" si="570"/>
        <v>2073600000</v>
      </c>
      <c r="AM577" s="493"/>
      <c r="AN577" s="763"/>
      <c r="AO577" s="764"/>
      <c r="AP577" s="764"/>
      <c r="AQ577" s="493"/>
      <c r="AR577" s="493"/>
      <c r="AS577" s="493"/>
      <c r="AT577" s="704"/>
      <c r="AU577" s="493"/>
      <c r="AV577" s="704"/>
      <c r="AW577" s="704"/>
      <c r="AX577" s="105"/>
      <c r="AY577" s="319">
        <f t="shared" si="559"/>
        <v>0</v>
      </c>
      <c r="AZ577" s="43"/>
      <c r="BA577" s="43"/>
      <c r="BB577" s="43"/>
    </row>
    <row r="578" spans="1:54" ht="43.5" customHeight="1">
      <c r="A578" s="765"/>
      <c r="B578" s="766"/>
      <c r="C578" s="632" t="s">
        <v>266</v>
      </c>
      <c r="D578" s="634" t="s">
        <v>267</v>
      </c>
      <c r="E578" s="688">
        <v>162000000</v>
      </c>
      <c r="F578" s="636">
        <f t="shared" si="560"/>
        <v>0</v>
      </c>
      <c r="G578" s="637">
        <f t="shared" si="561"/>
        <v>8.3333333333333321</v>
      </c>
      <c r="H578" s="638">
        <f>RUTIN!C9</f>
        <v>8.3333333333333339</v>
      </c>
      <c r="I578" s="637">
        <f t="shared" si="562"/>
        <v>8.3333333333333321</v>
      </c>
      <c r="J578" s="637">
        <f t="shared" si="563"/>
        <v>0</v>
      </c>
      <c r="K578" s="637">
        <f t="shared" si="564"/>
        <v>13500000</v>
      </c>
      <c r="L578" s="639">
        <f t="shared" si="565"/>
        <v>162000000</v>
      </c>
      <c r="M578" s="645"/>
      <c r="N578" s="633"/>
      <c r="O578" s="31"/>
      <c r="P578" s="714">
        <f t="shared" si="566"/>
        <v>0.49072537332227217</v>
      </c>
      <c r="Q578" s="714">
        <f t="shared" si="567"/>
        <v>8.3333333333333321</v>
      </c>
      <c r="R578" s="715"/>
      <c r="S578" s="343">
        <f t="shared" si="568"/>
        <v>13500000</v>
      </c>
      <c r="T578" s="242" t="str">
        <f t="shared" ref="T578:V578" si="571">+C578</f>
        <v>5.1.02.02.01.0030</v>
      </c>
      <c r="U578" s="242" t="str">
        <f t="shared" si="571"/>
        <v>Belanja Jasa Tenaga Kebersihan</v>
      </c>
      <c r="V578" s="572">
        <f t="shared" si="571"/>
        <v>162000000</v>
      </c>
      <c r="W578" s="600">
        <v>13500000</v>
      </c>
      <c r="X578" s="600">
        <v>13500000</v>
      </c>
      <c r="Y578" s="600">
        <v>13500000</v>
      </c>
      <c r="Z578" s="600">
        <v>13500000</v>
      </c>
      <c r="AA578" s="600">
        <v>13500000</v>
      </c>
      <c r="AB578" s="600">
        <v>13500000</v>
      </c>
      <c r="AC578" s="600">
        <v>13500000</v>
      </c>
      <c r="AD578" s="600">
        <v>13500000</v>
      </c>
      <c r="AE578" s="600">
        <v>13500000</v>
      </c>
      <c r="AF578" s="600">
        <v>13500000</v>
      </c>
      <c r="AG578" s="600">
        <v>13500000</v>
      </c>
      <c r="AH578" s="600">
        <v>13500000</v>
      </c>
      <c r="AI578" s="108"/>
      <c r="AJ578" s="242" t="str">
        <f t="shared" ref="AJ578:AL578" si="572">+T578</f>
        <v>5.1.02.02.01.0030</v>
      </c>
      <c r="AK578" s="242" t="str">
        <f t="shared" si="572"/>
        <v>Belanja Jasa Tenaga Kebersihan</v>
      </c>
      <c r="AL578" s="741">
        <f t="shared" si="572"/>
        <v>162000000</v>
      </c>
      <c r="AM578" s="493"/>
      <c r="AN578" s="767"/>
      <c r="AO578" s="105"/>
      <c r="AP578" s="105"/>
      <c r="AQ578" s="105"/>
      <c r="AR578" s="105"/>
      <c r="AS578" s="105"/>
      <c r="AT578" s="494"/>
      <c r="AU578" s="105"/>
      <c r="AV578" s="494"/>
      <c r="AW578" s="494"/>
      <c r="AX578" s="105"/>
      <c r="AY578" s="319">
        <f t="shared" si="559"/>
        <v>0</v>
      </c>
      <c r="AZ578" s="43"/>
      <c r="BA578" s="43"/>
      <c r="BB578" s="43"/>
    </row>
    <row r="579" spans="1:54" ht="43.5" customHeight="1">
      <c r="A579" s="768"/>
      <c r="B579" s="769"/>
      <c r="C579" s="632" t="s">
        <v>268</v>
      </c>
      <c r="D579" s="634" t="s">
        <v>269</v>
      </c>
      <c r="E579" s="688">
        <v>97200000</v>
      </c>
      <c r="F579" s="636">
        <f t="shared" si="560"/>
        <v>0</v>
      </c>
      <c r="G579" s="637">
        <f t="shared" si="561"/>
        <v>8.3333333333333321</v>
      </c>
      <c r="H579" s="638">
        <f>RUTIN!C9</f>
        <v>8.3333333333333339</v>
      </c>
      <c r="I579" s="637">
        <f t="shared" si="562"/>
        <v>8.3333333333333321</v>
      </c>
      <c r="J579" s="637">
        <f t="shared" si="563"/>
        <v>0</v>
      </c>
      <c r="K579" s="637">
        <f t="shared" si="564"/>
        <v>8100000</v>
      </c>
      <c r="L579" s="639">
        <f t="shared" si="565"/>
        <v>97200000</v>
      </c>
      <c r="M579" s="645"/>
      <c r="N579" s="633"/>
      <c r="O579" s="31"/>
      <c r="P579" s="714">
        <f t="shared" si="566"/>
        <v>0.2944352239933633</v>
      </c>
      <c r="Q579" s="714">
        <f t="shared" si="567"/>
        <v>8.3333333333333321</v>
      </c>
      <c r="R579" s="715"/>
      <c r="S579" s="343">
        <f t="shared" si="568"/>
        <v>8100000</v>
      </c>
      <c r="T579" s="242" t="str">
        <f t="shared" ref="T579:V579" si="573">+C579</f>
        <v>5.1.02.02.01.0031</v>
      </c>
      <c r="U579" s="242" t="str">
        <f t="shared" si="573"/>
        <v>Belanja Jasa Tenaga Keamanan</v>
      </c>
      <c r="V579" s="572">
        <f t="shared" si="573"/>
        <v>97200000</v>
      </c>
      <c r="W579" s="770">
        <v>8100000</v>
      </c>
      <c r="X579" s="770">
        <v>8100000</v>
      </c>
      <c r="Y579" s="770">
        <v>8100000</v>
      </c>
      <c r="Z579" s="770">
        <v>8100000</v>
      </c>
      <c r="AA579" s="770">
        <v>8100000</v>
      </c>
      <c r="AB579" s="770">
        <v>8100000</v>
      </c>
      <c r="AC579" s="770">
        <v>8100000</v>
      </c>
      <c r="AD579" s="770">
        <v>8100000</v>
      </c>
      <c r="AE579" s="770">
        <v>8100000</v>
      </c>
      <c r="AF579" s="770">
        <v>8100000</v>
      </c>
      <c r="AG579" s="770">
        <v>8100000</v>
      </c>
      <c r="AH579" s="770">
        <v>8100000</v>
      </c>
      <c r="AI579" s="108"/>
      <c r="AJ579" s="242" t="str">
        <f t="shared" ref="AJ579:AL579" si="574">+T579</f>
        <v>5.1.02.02.01.0031</v>
      </c>
      <c r="AK579" s="242" t="str">
        <f t="shared" si="574"/>
        <v>Belanja Jasa Tenaga Keamanan</v>
      </c>
      <c r="AL579" s="741">
        <f t="shared" si="574"/>
        <v>97200000</v>
      </c>
      <c r="AM579" s="771"/>
      <c r="AN579" s="772"/>
      <c r="AO579" s="771"/>
      <c r="AP579" s="771"/>
      <c r="AQ579" s="771"/>
      <c r="AR579" s="771"/>
      <c r="AS579" s="771"/>
      <c r="AT579" s="773"/>
      <c r="AU579" s="771"/>
      <c r="AV579" s="773"/>
      <c r="AW579" s="773"/>
      <c r="AX579" s="105"/>
      <c r="AY579" s="319">
        <f t="shared" si="559"/>
        <v>0</v>
      </c>
      <c r="AZ579" s="43"/>
      <c r="BA579" s="43"/>
      <c r="BB579" s="43"/>
    </row>
    <row r="580" spans="1:54" ht="43.5" customHeight="1">
      <c r="A580" s="765"/>
      <c r="B580" s="774"/>
      <c r="C580" s="632" t="s">
        <v>270</v>
      </c>
      <c r="D580" s="634" t="s">
        <v>271</v>
      </c>
      <c r="E580" s="688">
        <v>32400000</v>
      </c>
      <c r="F580" s="636">
        <f t="shared" si="560"/>
        <v>0</v>
      </c>
      <c r="G580" s="637">
        <f t="shared" si="561"/>
        <v>8.3333333333333321</v>
      </c>
      <c r="H580" s="638">
        <f>RUTIN!C9</f>
        <v>8.3333333333333339</v>
      </c>
      <c r="I580" s="637">
        <f t="shared" si="562"/>
        <v>8.3333333333333321</v>
      </c>
      <c r="J580" s="637">
        <f t="shared" si="563"/>
        <v>0</v>
      </c>
      <c r="K580" s="637">
        <f t="shared" si="564"/>
        <v>2700000</v>
      </c>
      <c r="L580" s="639">
        <f t="shared" si="565"/>
        <v>32400000</v>
      </c>
      <c r="M580" s="645"/>
      <c r="N580" s="633"/>
      <c r="O580" s="31"/>
      <c r="P580" s="714">
        <f t="shared" si="566"/>
        <v>9.8145074664454435E-2</v>
      </c>
      <c r="Q580" s="714">
        <f t="shared" si="567"/>
        <v>8.3333333333333321</v>
      </c>
      <c r="R580" s="715"/>
      <c r="S580" s="343">
        <f t="shared" si="568"/>
        <v>2700000</v>
      </c>
      <c r="T580" s="242" t="str">
        <f t="shared" ref="T580:V580" si="575">+C580</f>
        <v>5.1.02.02.01.0032</v>
      </c>
      <c r="U580" s="242" t="str">
        <f t="shared" si="575"/>
        <v>Belanja Jasa Tenaga Caraka</v>
      </c>
      <c r="V580" s="572">
        <f t="shared" si="575"/>
        <v>32400000</v>
      </c>
      <c r="W580" s="600">
        <v>2700000</v>
      </c>
      <c r="X580" s="600">
        <v>2700000</v>
      </c>
      <c r="Y580" s="600">
        <v>2700000</v>
      </c>
      <c r="Z580" s="600">
        <v>2700000</v>
      </c>
      <c r="AA580" s="600">
        <v>2700000</v>
      </c>
      <c r="AB580" s="600">
        <v>2700000</v>
      </c>
      <c r="AC580" s="600">
        <v>2700000</v>
      </c>
      <c r="AD580" s="600">
        <v>2700000</v>
      </c>
      <c r="AE580" s="600">
        <v>2700000</v>
      </c>
      <c r="AF580" s="600">
        <v>2700000</v>
      </c>
      <c r="AG580" s="600">
        <v>2700000</v>
      </c>
      <c r="AH580" s="600">
        <v>2700000</v>
      </c>
      <c r="AI580" s="762"/>
      <c r="AJ580" s="242" t="str">
        <f t="shared" ref="AJ580:AL580" si="576">+T580</f>
        <v>5.1.02.02.01.0032</v>
      </c>
      <c r="AK580" s="242" t="str">
        <f t="shared" si="576"/>
        <v>Belanja Jasa Tenaga Caraka</v>
      </c>
      <c r="AL580" s="741">
        <f t="shared" si="576"/>
        <v>32400000</v>
      </c>
      <c r="AM580" s="493"/>
      <c r="AN580" s="763"/>
      <c r="AO580" s="775"/>
      <c r="AP580" s="763"/>
      <c r="AQ580" s="493"/>
      <c r="AR580" s="493"/>
      <c r="AS580" s="493"/>
      <c r="AT580" s="704"/>
      <c r="AU580" s="493"/>
      <c r="AV580" s="704"/>
      <c r="AW580" s="704"/>
      <c r="AX580" s="105"/>
      <c r="AY580" s="319">
        <f t="shared" si="559"/>
        <v>0</v>
      </c>
      <c r="AZ580" s="43"/>
      <c r="BA580" s="43"/>
      <c r="BB580" s="43"/>
    </row>
    <row r="581" spans="1:54" ht="43.5" customHeight="1">
      <c r="A581" s="765"/>
      <c r="B581" s="766"/>
      <c r="C581" s="632" t="s">
        <v>272</v>
      </c>
      <c r="D581" s="634" t="s">
        <v>273</v>
      </c>
      <c r="E581" s="688">
        <v>68400000</v>
      </c>
      <c r="F581" s="636">
        <f t="shared" si="560"/>
        <v>0</v>
      </c>
      <c r="G581" s="637">
        <f t="shared" si="561"/>
        <v>8.3333333333333321</v>
      </c>
      <c r="H581" s="638">
        <f>RUTIN!C9</f>
        <v>8.3333333333333339</v>
      </c>
      <c r="I581" s="637">
        <f t="shared" si="562"/>
        <v>8.3333333333333321</v>
      </c>
      <c r="J581" s="637">
        <f t="shared" si="563"/>
        <v>0</v>
      </c>
      <c r="K581" s="637">
        <f t="shared" si="564"/>
        <v>5700000</v>
      </c>
      <c r="L581" s="639">
        <f t="shared" si="565"/>
        <v>68400000</v>
      </c>
      <c r="M581" s="645"/>
      <c r="N581" s="633"/>
      <c r="O581" s="31"/>
      <c r="P581" s="714">
        <f t="shared" si="566"/>
        <v>0.20719515762495935</v>
      </c>
      <c r="Q581" s="714">
        <f t="shared" si="567"/>
        <v>8.3333333333333321</v>
      </c>
      <c r="R581" s="715"/>
      <c r="S581" s="343">
        <f t="shared" si="568"/>
        <v>5700000</v>
      </c>
      <c r="T581" s="242" t="str">
        <f t="shared" ref="T581:V581" si="577">+C581</f>
        <v>5.1.02.02.01.0033</v>
      </c>
      <c r="U581" s="242" t="str">
        <f t="shared" si="577"/>
        <v>Belanja Jasa Tenaga Sopir</v>
      </c>
      <c r="V581" s="572">
        <f t="shared" si="577"/>
        <v>68400000</v>
      </c>
      <c r="W581" s="600">
        <v>5700000</v>
      </c>
      <c r="X581" s="600">
        <v>5700000</v>
      </c>
      <c r="Y581" s="600">
        <v>5700000</v>
      </c>
      <c r="Z581" s="600">
        <v>5700000</v>
      </c>
      <c r="AA581" s="600">
        <v>5700000</v>
      </c>
      <c r="AB581" s="600">
        <v>5700000</v>
      </c>
      <c r="AC581" s="600">
        <v>5700000</v>
      </c>
      <c r="AD581" s="600">
        <v>5700000</v>
      </c>
      <c r="AE581" s="600">
        <v>5700000</v>
      </c>
      <c r="AF581" s="600">
        <v>5700000</v>
      </c>
      <c r="AG581" s="600">
        <v>5700000</v>
      </c>
      <c r="AH581" s="600">
        <v>5700000</v>
      </c>
      <c r="AI581" s="108"/>
      <c r="AJ581" s="242" t="str">
        <f t="shared" ref="AJ581:AL581" si="578">+T581</f>
        <v>5.1.02.02.01.0033</v>
      </c>
      <c r="AK581" s="242" t="str">
        <f t="shared" si="578"/>
        <v>Belanja Jasa Tenaga Sopir</v>
      </c>
      <c r="AL581" s="741">
        <f t="shared" si="578"/>
        <v>68400000</v>
      </c>
      <c r="AM581" s="493"/>
      <c r="AN581" s="767"/>
      <c r="AO581" s="105"/>
      <c r="AP581" s="105"/>
      <c r="AQ581" s="105"/>
      <c r="AR581" s="105"/>
      <c r="AS581" s="105"/>
      <c r="AT581" s="494"/>
      <c r="AU581" s="105"/>
      <c r="AV581" s="494"/>
      <c r="AW581" s="494"/>
      <c r="AX581" s="105"/>
      <c r="AY581" s="319">
        <f t="shared" si="559"/>
        <v>0</v>
      </c>
      <c r="AZ581" s="43"/>
      <c r="BA581" s="43"/>
      <c r="BB581" s="43"/>
    </row>
    <row r="582" spans="1:54" ht="28.5" customHeight="1">
      <c r="A582" s="768"/>
      <c r="B582" s="769"/>
      <c r="C582" s="632" t="s">
        <v>274</v>
      </c>
      <c r="D582" s="634" t="s">
        <v>275</v>
      </c>
      <c r="E582" s="688">
        <v>106372536</v>
      </c>
      <c r="F582" s="636">
        <f t="shared" si="560"/>
        <v>0</v>
      </c>
      <c r="G582" s="637">
        <f t="shared" si="561"/>
        <v>8.3333333333333321</v>
      </c>
      <c r="H582" s="638">
        <f>RUTIN!C9</f>
        <v>8.3333333333333339</v>
      </c>
      <c r="I582" s="637">
        <f t="shared" si="562"/>
        <v>8.3333333333333321</v>
      </c>
      <c r="J582" s="637">
        <f t="shared" si="563"/>
        <v>0</v>
      </c>
      <c r="K582" s="637">
        <f t="shared" si="564"/>
        <v>8864378</v>
      </c>
      <c r="L582" s="639">
        <f t="shared" si="565"/>
        <v>106372536</v>
      </c>
      <c r="M582" s="645"/>
      <c r="N582" s="633"/>
      <c r="O582" s="31"/>
      <c r="P582" s="714">
        <f t="shared" si="566"/>
        <v>0.32222038543109155</v>
      </c>
      <c r="Q582" s="714">
        <f t="shared" si="567"/>
        <v>8.3333333333333321</v>
      </c>
      <c r="R582" s="715"/>
      <c r="S582" s="343">
        <f t="shared" si="568"/>
        <v>8864378</v>
      </c>
      <c r="T582" s="242" t="str">
        <f t="shared" ref="T582:V582" si="579">+C582</f>
        <v>5.1.02.02.02.0005</v>
      </c>
      <c r="U582" s="242" t="str">
        <f t="shared" si="579"/>
        <v>Belanja Iuran Jaminan Kesehatan Bagi Non ASN</v>
      </c>
      <c r="V582" s="572">
        <f t="shared" si="579"/>
        <v>106372536</v>
      </c>
      <c r="W582" s="770">
        <v>8864378</v>
      </c>
      <c r="X582" s="770">
        <v>8864378</v>
      </c>
      <c r="Y582" s="770">
        <v>8864378</v>
      </c>
      <c r="Z582" s="770">
        <v>8864378</v>
      </c>
      <c r="AA582" s="770">
        <v>8864378</v>
      </c>
      <c r="AB582" s="770">
        <v>8864378</v>
      </c>
      <c r="AC582" s="770">
        <v>8864378</v>
      </c>
      <c r="AD582" s="770">
        <v>8864378</v>
      </c>
      <c r="AE582" s="770">
        <v>8864378</v>
      </c>
      <c r="AF582" s="770">
        <v>8864378</v>
      </c>
      <c r="AG582" s="770">
        <v>8864378</v>
      </c>
      <c r="AH582" s="770">
        <v>8864378</v>
      </c>
      <c r="AI582" s="108"/>
      <c r="AJ582" s="242" t="str">
        <f t="shared" ref="AJ582:AL582" si="580">+T582</f>
        <v>5.1.02.02.02.0005</v>
      </c>
      <c r="AK582" s="242" t="str">
        <f t="shared" si="580"/>
        <v>Belanja Iuran Jaminan Kesehatan Bagi Non ASN</v>
      </c>
      <c r="AL582" s="741">
        <f t="shared" si="580"/>
        <v>106372536</v>
      </c>
      <c r="AM582" s="771"/>
      <c r="AN582" s="772"/>
      <c r="AO582" s="771"/>
      <c r="AP582" s="771"/>
      <c r="AQ582" s="771"/>
      <c r="AR582" s="771"/>
      <c r="AS582" s="771"/>
      <c r="AT582" s="773"/>
      <c r="AU582" s="771"/>
      <c r="AV582" s="773"/>
      <c r="AW582" s="773"/>
      <c r="AX582" s="105"/>
      <c r="AY582" s="319">
        <f t="shared" si="559"/>
        <v>0</v>
      </c>
      <c r="AZ582" s="43"/>
      <c r="BA582" s="43"/>
      <c r="BB582" s="43"/>
    </row>
    <row r="583" spans="1:54" ht="45" customHeight="1">
      <c r="A583" s="768"/>
      <c r="B583" s="769"/>
      <c r="C583" s="632" t="s">
        <v>276</v>
      </c>
      <c r="D583" s="634" t="s">
        <v>277</v>
      </c>
      <c r="E583" s="688">
        <v>6296832</v>
      </c>
      <c r="F583" s="636">
        <f t="shared" si="560"/>
        <v>0</v>
      </c>
      <c r="G583" s="637">
        <f t="shared" si="561"/>
        <v>8.3333333333333321</v>
      </c>
      <c r="H583" s="638">
        <f>RUTIN!C9</f>
        <v>8.3333333333333339</v>
      </c>
      <c r="I583" s="637">
        <f t="shared" si="562"/>
        <v>8.3333333333333321</v>
      </c>
      <c r="J583" s="637">
        <f t="shared" si="563"/>
        <v>0</v>
      </c>
      <c r="K583" s="637">
        <f t="shared" si="564"/>
        <v>524736</v>
      </c>
      <c r="L583" s="639">
        <f t="shared" si="565"/>
        <v>6296832</v>
      </c>
      <c r="M583" s="645"/>
      <c r="N583" s="633"/>
      <c r="O583" s="31"/>
      <c r="P583" s="714">
        <f t="shared" si="566"/>
        <v>1.9074168110787836E-2</v>
      </c>
      <c r="Q583" s="714">
        <f t="shared" si="567"/>
        <v>8.3333333333333321</v>
      </c>
      <c r="R583" s="715"/>
      <c r="S583" s="343">
        <f t="shared" si="568"/>
        <v>524736</v>
      </c>
      <c r="T583" s="242" t="str">
        <f t="shared" ref="T583:V583" si="581">+C583</f>
        <v>5.1.02.02.02.0006</v>
      </c>
      <c r="U583" s="242" t="str">
        <f t="shared" si="581"/>
        <v xml:space="preserve">Belanja Iuran Jaminan Kecelakaan Kerja Bagi Non ASN </v>
      </c>
      <c r="V583" s="572">
        <f t="shared" si="581"/>
        <v>6296832</v>
      </c>
      <c r="W583" s="770">
        <v>524736</v>
      </c>
      <c r="X583" s="770">
        <v>524736</v>
      </c>
      <c r="Y583" s="770">
        <v>524736</v>
      </c>
      <c r="Z583" s="770">
        <v>524736</v>
      </c>
      <c r="AA583" s="770">
        <v>524736</v>
      </c>
      <c r="AB583" s="770">
        <v>524736</v>
      </c>
      <c r="AC583" s="770">
        <v>524736</v>
      </c>
      <c r="AD583" s="770">
        <v>524736</v>
      </c>
      <c r="AE583" s="770">
        <v>524736</v>
      </c>
      <c r="AF583" s="770">
        <v>524736</v>
      </c>
      <c r="AG583" s="770">
        <v>524736</v>
      </c>
      <c r="AH583" s="770">
        <v>524736</v>
      </c>
      <c r="AI583" s="108"/>
      <c r="AJ583" s="242" t="str">
        <f t="shared" ref="AJ583:AL583" si="582">+T583</f>
        <v>5.1.02.02.02.0006</v>
      </c>
      <c r="AK583" s="242" t="str">
        <f t="shared" si="582"/>
        <v xml:space="preserve">Belanja Iuran Jaminan Kecelakaan Kerja Bagi Non ASN </v>
      </c>
      <c r="AL583" s="741">
        <f t="shared" si="582"/>
        <v>6296832</v>
      </c>
      <c r="AM583" s="771"/>
      <c r="AN583" s="772"/>
      <c r="AO583" s="771"/>
      <c r="AP583" s="771"/>
      <c r="AQ583" s="771"/>
      <c r="AR583" s="771"/>
      <c r="AS583" s="771"/>
      <c r="AT583" s="773"/>
      <c r="AU583" s="771"/>
      <c r="AV583" s="773"/>
      <c r="AW583" s="773"/>
      <c r="AX583" s="105"/>
      <c r="AY583" s="319">
        <f t="shared" si="559"/>
        <v>0</v>
      </c>
      <c r="AZ583" s="43"/>
      <c r="BA583" s="43"/>
      <c r="BB583" s="43"/>
    </row>
    <row r="584" spans="1:54" ht="34.5" customHeight="1">
      <c r="A584" s="765"/>
      <c r="B584" s="774"/>
      <c r="C584" s="632" t="s">
        <v>278</v>
      </c>
      <c r="D584" s="634" t="s">
        <v>279</v>
      </c>
      <c r="E584" s="688">
        <v>7870176</v>
      </c>
      <c r="F584" s="636">
        <f t="shared" si="560"/>
        <v>0</v>
      </c>
      <c r="G584" s="637">
        <f t="shared" si="561"/>
        <v>8.3333333333333321</v>
      </c>
      <c r="H584" s="638">
        <f>RUTIN!C9</f>
        <v>8.3333333333333339</v>
      </c>
      <c r="I584" s="637">
        <f t="shared" si="562"/>
        <v>8.3333333333333321</v>
      </c>
      <c r="J584" s="637">
        <f t="shared" si="563"/>
        <v>0</v>
      </c>
      <c r="K584" s="637">
        <f t="shared" si="564"/>
        <v>655848</v>
      </c>
      <c r="L584" s="639">
        <f t="shared" si="565"/>
        <v>7870176</v>
      </c>
      <c r="M584" s="645"/>
      <c r="N584" s="633"/>
      <c r="O584" s="31"/>
      <c r="P584" s="714">
        <f t="shared" si="566"/>
        <v>2.3840092936493744E-2</v>
      </c>
      <c r="Q584" s="714">
        <f t="shared" si="567"/>
        <v>8.3333333333333321</v>
      </c>
      <c r="R584" s="715"/>
      <c r="S584" s="343">
        <f t="shared" si="568"/>
        <v>655848</v>
      </c>
      <c r="T584" s="242" t="str">
        <f t="shared" ref="T584:V584" si="583">+C584</f>
        <v>5.1.02.02.02.0007</v>
      </c>
      <c r="U584" s="242" t="str">
        <f t="shared" si="583"/>
        <v>Belanja Iuran Jaminan Kematian bagi Non ASN</v>
      </c>
      <c r="V584" s="572">
        <f t="shared" si="583"/>
        <v>7870176</v>
      </c>
      <c r="W584" s="600">
        <v>655848</v>
      </c>
      <c r="X584" s="600">
        <v>655848</v>
      </c>
      <c r="Y584" s="600">
        <v>655848</v>
      </c>
      <c r="Z584" s="600">
        <v>655848</v>
      </c>
      <c r="AA584" s="600">
        <v>655848</v>
      </c>
      <c r="AB584" s="600">
        <v>655848</v>
      </c>
      <c r="AC584" s="600">
        <v>655848</v>
      </c>
      <c r="AD584" s="600">
        <v>655848</v>
      </c>
      <c r="AE584" s="600">
        <v>655848</v>
      </c>
      <c r="AF584" s="600">
        <v>655848</v>
      </c>
      <c r="AG584" s="600">
        <v>655848</v>
      </c>
      <c r="AH584" s="600">
        <v>655848</v>
      </c>
      <c r="AI584" s="762"/>
      <c r="AJ584" s="242" t="str">
        <f t="shared" ref="AJ584:AL584" si="584">+T584</f>
        <v>5.1.02.02.02.0007</v>
      </c>
      <c r="AK584" s="242" t="str">
        <f t="shared" si="584"/>
        <v>Belanja Iuran Jaminan Kematian bagi Non ASN</v>
      </c>
      <c r="AL584" s="741">
        <f t="shared" si="584"/>
        <v>7870176</v>
      </c>
      <c r="AM584" s="493"/>
      <c r="AN584" s="763"/>
      <c r="AO584" s="764"/>
      <c r="AP584" s="764"/>
      <c r="AQ584" s="493"/>
      <c r="AR584" s="493"/>
      <c r="AS584" s="493"/>
      <c r="AT584" s="704"/>
      <c r="AU584" s="493"/>
      <c r="AV584" s="704"/>
      <c r="AW584" s="704"/>
      <c r="AX584" s="105"/>
      <c r="AY584" s="319">
        <f t="shared" si="559"/>
        <v>0</v>
      </c>
      <c r="AZ584" s="43"/>
      <c r="BA584" s="43"/>
      <c r="BB584" s="43"/>
    </row>
    <row r="585" spans="1:54" ht="36" customHeight="1">
      <c r="A585" s="765"/>
      <c r="B585" s="766"/>
      <c r="C585" s="632" t="s">
        <v>133</v>
      </c>
      <c r="D585" s="634" t="s">
        <v>134</v>
      </c>
      <c r="E585" s="688">
        <v>76890000</v>
      </c>
      <c r="F585" s="636">
        <f t="shared" si="560"/>
        <v>0</v>
      </c>
      <c r="G585" s="637">
        <f t="shared" si="561"/>
        <v>0</v>
      </c>
      <c r="H585" s="638">
        <f>'BERKALI KALI'!G308</f>
        <v>0</v>
      </c>
      <c r="I585" s="637">
        <f t="shared" si="562"/>
        <v>0</v>
      </c>
      <c r="J585" s="637">
        <f t="shared" si="563"/>
        <v>0</v>
      </c>
      <c r="K585" s="637">
        <f t="shared" si="564"/>
        <v>0</v>
      </c>
      <c r="L585" s="639">
        <f t="shared" si="565"/>
        <v>76890000</v>
      </c>
      <c r="M585" s="645"/>
      <c r="N585" s="633"/>
      <c r="O585" s="31"/>
      <c r="P585" s="714">
        <f t="shared" si="566"/>
        <v>0</v>
      </c>
      <c r="Q585" s="714">
        <f t="shared" si="567"/>
        <v>0</v>
      </c>
      <c r="R585" s="715"/>
      <c r="S585" s="343">
        <f t="shared" si="568"/>
        <v>0</v>
      </c>
      <c r="T585" s="242" t="str">
        <f t="shared" ref="T585:V585" si="585">+C585</f>
        <v>5.1.02.04.01.0001</v>
      </c>
      <c r="U585" s="242" t="str">
        <f t="shared" si="585"/>
        <v>Belanja Perjalanan Dinas Biasa</v>
      </c>
      <c r="V585" s="572">
        <f t="shared" si="585"/>
        <v>76890000</v>
      </c>
      <c r="W585" s="600">
        <v>0</v>
      </c>
      <c r="X585" s="124">
        <v>16460000</v>
      </c>
      <c r="Y585" s="124">
        <v>8794000</v>
      </c>
      <c r="Z585" s="124">
        <v>0</v>
      </c>
      <c r="AA585" s="124">
        <v>0</v>
      </c>
      <c r="AB585" s="124">
        <v>16460000</v>
      </c>
      <c r="AC585" s="124">
        <v>0</v>
      </c>
      <c r="AD585" s="124">
        <v>0</v>
      </c>
      <c r="AE585" s="124">
        <v>8794000</v>
      </c>
      <c r="AF585" s="691">
        <v>8794000</v>
      </c>
      <c r="AG585" s="691">
        <v>17588000</v>
      </c>
      <c r="AH585" s="124">
        <v>0</v>
      </c>
      <c r="AI585" s="108"/>
      <c r="AJ585" s="242" t="str">
        <f t="shared" ref="AJ585:AL585" si="586">+T585</f>
        <v>5.1.02.04.01.0001</v>
      </c>
      <c r="AK585" s="242" t="str">
        <f t="shared" si="586"/>
        <v>Belanja Perjalanan Dinas Biasa</v>
      </c>
      <c r="AL585" s="741">
        <f t="shared" si="586"/>
        <v>76890000</v>
      </c>
      <c r="AM585" s="493"/>
      <c r="AN585" s="767"/>
      <c r="AO585" s="105"/>
      <c r="AP585" s="105"/>
      <c r="AQ585" s="105"/>
      <c r="AR585" s="105"/>
      <c r="AS585" s="105"/>
      <c r="AT585" s="494"/>
      <c r="AU585" s="105"/>
      <c r="AV585" s="494"/>
      <c r="AW585" s="494"/>
      <c r="AX585" s="105"/>
      <c r="AY585" s="319">
        <f t="shared" si="559"/>
        <v>0</v>
      </c>
      <c r="AZ585" s="43"/>
      <c r="BA585" s="43"/>
      <c r="BB585" s="43"/>
    </row>
    <row r="586" spans="1:54" ht="48" customHeight="1">
      <c r="A586" s="768"/>
      <c r="B586" s="769"/>
      <c r="C586" s="753" t="s">
        <v>135</v>
      </c>
      <c r="D586" s="776" t="s">
        <v>280</v>
      </c>
      <c r="E586" s="777">
        <v>120000000</v>
      </c>
      <c r="F586" s="778">
        <f t="shared" si="560"/>
        <v>0</v>
      </c>
      <c r="G586" s="779">
        <f t="shared" si="561"/>
        <v>0</v>
      </c>
      <c r="H586" s="780">
        <f>'BERKALI KALI'!G313</f>
        <v>0</v>
      </c>
      <c r="I586" s="779">
        <f t="shared" si="562"/>
        <v>0</v>
      </c>
      <c r="J586" s="779">
        <f t="shared" si="563"/>
        <v>0</v>
      </c>
      <c r="K586" s="637">
        <f t="shared" si="564"/>
        <v>0</v>
      </c>
      <c r="L586" s="781">
        <f t="shared" si="565"/>
        <v>120000000</v>
      </c>
      <c r="M586" s="738"/>
      <c r="N586" s="745"/>
      <c r="O586" s="31"/>
      <c r="P586" s="714">
        <f t="shared" si="566"/>
        <v>0</v>
      </c>
      <c r="Q586" s="714">
        <f t="shared" si="567"/>
        <v>0</v>
      </c>
      <c r="R586" s="715"/>
      <c r="S586" s="343">
        <f t="shared" si="568"/>
        <v>0</v>
      </c>
      <c r="T586" s="242" t="str">
        <f t="shared" ref="T586:V586" si="587">+C586</f>
        <v>5.1.02.05.02.0001</v>
      </c>
      <c r="U586" s="242" t="str">
        <f t="shared" si="587"/>
        <v>Belanja Jasa yang Diberikan Kepada Pihak Ketiga/Pihak Lain</v>
      </c>
      <c r="V586" s="572">
        <f t="shared" si="587"/>
        <v>120000000</v>
      </c>
      <c r="W586" s="770">
        <v>0</v>
      </c>
      <c r="X586" s="770">
        <v>0</v>
      </c>
      <c r="Y586" s="770">
        <v>0</v>
      </c>
      <c r="Z586" s="770">
        <v>0</v>
      </c>
      <c r="AA586" s="770">
        <v>0</v>
      </c>
      <c r="AB586" s="770">
        <v>0</v>
      </c>
      <c r="AC586" s="770">
        <v>60000000</v>
      </c>
      <c r="AD586" s="770">
        <v>0</v>
      </c>
      <c r="AE586" s="770">
        <v>60000000</v>
      </c>
      <c r="AF586" s="770">
        <v>0</v>
      </c>
      <c r="AG586" s="770">
        <v>0</v>
      </c>
      <c r="AH586" s="124">
        <v>0</v>
      </c>
      <c r="AI586" s="108"/>
      <c r="AJ586" s="242" t="str">
        <f t="shared" ref="AJ586:AL586" si="588">+T586</f>
        <v>5.1.02.05.02.0001</v>
      </c>
      <c r="AK586" s="242" t="str">
        <f t="shared" si="588"/>
        <v>Belanja Jasa yang Diberikan Kepada Pihak Ketiga/Pihak Lain</v>
      </c>
      <c r="AL586" s="741">
        <f t="shared" si="588"/>
        <v>120000000</v>
      </c>
      <c r="AM586" s="771"/>
      <c r="AN586" s="771"/>
      <c r="AO586" s="771"/>
      <c r="AP586" s="771"/>
      <c r="AQ586" s="771"/>
      <c r="AR586" s="771"/>
      <c r="AS586" s="771"/>
      <c r="AT586" s="773"/>
      <c r="AU586" s="771"/>
      <c r="AV586" s="773"/>
      <c r="AW586" s="773"/>
      <c r="AX586" s="105"/>
      <c r="AY586" s="319">
        <f t="shared" si="559"/>
        <v>0</v>
      </c>
      <c r="AZ586" s="43"/>
      <c r="BA586" s="43"/>
      <c r="BB586" s="43"/>
    </row>
    <row r="587" spans="1:54" ht="14.25" customHeight="1">
      <c r="A587" s="631"/>
      <c r="B587" s="631"/>
      <c r="C587" s="650" t="s">
        <v>84</v>
      </c>
      <c r="D587" s="651"/>
      <c r="E587" s="652">
        <f>SUM(E577:E586)</f>
        <v>2751029544</v>
      </c>
      <c r="F587" s="653">
        <f>SUM(F576:F586)</f>
        <v>0</v>
      </c>
      <c r="G587" s="653">
        <f t="shared" si="561"/>
        <v>7.7369202546085054</v>
      </c>
      <c r="H587" s="654">
        <f t="shared" ref="H587:I587" si="589">+P587</f>
        <v>7.7369202546085072</v>
      </c>
      <c r="I587" s="653">
        <f t="shared" si="589"/>
        <v>7.7369202546085054</v>
      </c>
      <c r="J587" s="653">
        <f t="shared" si="563"/>
        <v>0</v>
      </c>
      <c r="K587" s="653">
        <f t="shared" ref="K587:L587" si="590">SUM(K577:K586)</f>
        <v>212844962</v>
      </c>
      <c r="L587" s="652">
        <f t="shared" si="590"/>
        <v>2751029544</v>
      </c>
      <c r="M587" s="782"/>
      <c r="N587" s="783"/>
      <c r="O587" s="31"/>
      <c r="P587" s="343">
        <f>SUM(P577:P586)</f>
        <v>7.7369202546085072</v>
      </c>
      <c r="Q587" s="343">
        <f t="shared" si="567"/>
        <v>7.7369202546085054</v>
      </c>
      <c r="R587" s="344"/>
      <c r="S587" s="244">
        <f>SUM(S577:S586)</f>
        <v>212844962</v>
      </c>
      <c r="T587" s="344"/>
      <c r="U587" s="344"/>
      <c r="V587" s="244">
        <f t="shared" ref="V587:AH587" si="591">SUM(V576:V586)</f>
        <v>2751029544</v>
      </c>
      <c r="W587" s="244">
        <f t="shared" si="591"/>
        <v>212844962</v>
      </c>
      <c r="X587" s="244">
        <f t="shared" si="591"/>
        <v>229304962</v>
      </c>
      <c r="Y587" s="244">
        <f t="shared" si="591"/>
        <v>221638962</v>
      </c>
      <c r="Z587" s="244">
        <f t="shared" si="591"/>
        <v>212844962</v>
      </c>
      <c r="AA587" s="244">
        <f t="shared" si="591"/>
        <v>212844962</v>
      </c>
      <c r="AB587" s="244">
        <f t="shared" si="591"/>
        <v>229304962</v>
      </c>
      <c r="AC587" s="244">
        <f t="shared" si="591"/>
        <v>272844962</v>
      </c>
      <c r="AD587" s="244">
        <f t="shared" si="591"/>
        <v>212844962</v>
      </c>
      <c r="AE587" s="244">
        <f t="shared" si="591"/>
        <v>281638962</v>
      </c>
      <c r="AF587" s="244">
        <f t="shared" si="591"/>
        <v>221638962</v>
      </c>
      <c r="AG587" s="244">
        <f t="shared" si="591"/>
        <v>230432962</v>
      </c>
      <c r="AH587" s="244">
        <f t="shared" si="591"/>
        <v>212844962</v>
      </c>
      <c r="AI587" s="606"/>
      <c r="AJ587" s="344"/>
      <c r="AK587" s="344"/>
      <c r="AL587" s="244">
        <f t="shared" ref="AL587:AN587" si="592">SUM(AL576:AL586)</f>
        <v>2751029544</v>
      </c>
      <c r="AM587" s="473">
        <f t="shared" si="592"/>
        <v>0</v>
      </c>
      <c r="AN587" s="473">
        <f t="shared" si="592"/>
        <v>0</v>
      </c>
      <c r="AO587" s="473">
        <f t="shared" ref="AO587:AP587" si="593">SUM(AO577:AO586)</f>
        <v>0</v>
      </c>
      <c r="AP587" s="473">
        <f t="shared" si="593"/>
        <v>0</v>
      </c>
      <c r="AQ587" s="473">
        <f t="shared" ref="AQ587:AX587" si="594">SUM(AQ576:AQ586)</f>
        <v>0</v>
      </c>
      <c r="AR587" s="473">
        <f t="shared" si="594"/>
        <v>0</v>
      </c>
      <c r="AS587" s="473">
        <f t="shared" si="594"/>
        <v>0</v>
      </c>
      <c r="AT587" s="473">
        <f t="shared" si="594"/>
        <v>0</v>
      </c>
      <c r="AU587" s="473">
        <f t="shared" si="594"/>
        <v>0</v>
      </c>
      <c r="AV587" s="473">
        <f t="shared" si="594"/>
        <v>0</v>
      </c>
      <c r="AW587" s="473">
        <f t="shared" si="594"/>
        <v>0</v>
      </c>
      <c r="AX587" s="473">
        <f t="shared" si="594"/>
        <v>0</v>
      </c>
      <c r="AY587" s="319">
        <f t="shared" si="559"/>
        <v>0</v>
      </c>
      <c r="AZ587" s="43"/>
      <c r="BA587" s="43"/>
      <c r="BB587" s="43"/>
    </row>
    <row r="588" spans="1:54" ht="14.25" customHeight="1">
      <c r="A588" s="660"/>
      <c r="B588" s="784"/>
      <c r="C588" s="784"/>
      <c r="D588" s="784"/>
      <c r="E588" s="785"/>
      <c r="F588" s="786"/>
      <c r="G588" s="699"/>
      <c r="H588" s="786"/>
      <c r="I588" s="787"/>
      <c r="J588" s="786"/>
      <c r="K588" s="786"/>
      <c r="L588" s="784"/>
      <c r="M588" s="788"/>
      <c r="N588" s="788"/>
      <c r="O588" s="31"/>
      <c r="P588" s="31"/>
      <c r="Q588" s="31"/>
      <c r="R588" s="43"/>
      <c r="S588" s="43"/>
      <c r="T588" s="43"/>
      <c r="U588" s="43"/>
      <c r="V588" s="43"/>
      <c r="W588" s="43"/>
      <c r="X588" s="350">
        <f>SUM(W587:AH587)</f>
        <v>2751029544</v>
      </c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</row>
    <row r="589" spans="1:54" ht="14.25" customHeight="1">
      <c r="A589" s="232"/>
      <c r="B589" s="232"/>
      <c r="C589" s="232"/>
      <c r="D589" s="200"/>
      <c r="E589" s="201"/>
      <c r="F589" s="199"/>
      <c r="G589" s="202"/>
      <c r="H589" s="203"/>
      <c r="I589" s="199"/>
      <c r="J589" s="232"/>
      <c r="K589" s="232"/>
      <c r="L589" s="1675" t="s">
        <v>85</v>
      </c>
      <c r="M589" s="1655"/>
      <c r="N589" s="1655"/>
      <c r="O589" s="31"/>
      <c r="P589" s="31"/>
      <c r="Q589" s="31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</row>
    <row r="590" spans="1:54" ht="14.25" customHeight="1">
      <c r="A590" s="232"/>
      <c r="B590" s="1699" t="s">
        <v>87</v>
      </c>
      <c r="C590" s="1655"/>
      <c r="D590" s="207"/>
      <c r="E590" s="200"/>
      <c r="F590" s="199"/>
      <c r="G590" s="202"/>
      <c r="H590" s="203"/>
      <c r="I590" s="199"/>
      <c r="J590" s="200"/>
      <c r="K590" s="200"/>
      <c r="L590" s="1675" t="s">
        <v>86</v>
      </c>
      <c r="M590" s="1655"/>
      <c r="N590" s="1655"/>
      <c r="O590" s="31"/>
      <c r="P590" s="31"/>
      <c r="Q590" s="31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</row>
    <row r="591" spans="1:54" ht="14.25" customHeight="1">
      <c r="A591" s="199"/>
      <c r="B591" s="668"/>
      <c r="C591" s="668"/>
      <c r="D591" s="232"/>
      <c r="E591" s="669"/>
      <c r="F591" s="670"/>
      <c r="G591" s="319"/>
      <c r="H591" s="671"/>
      <c r="I591" s="199"/>
      <c r="J591" s="223"/>
      <c r="K591" s="223"/>
      <c r="L591" s="1676" t="s">
        <v>88</v>
      </c>
      <c r="M591" s="1655"/>
      <c r="N591" s="1655"/>
      <c r="O591" s="31"/>
      <c r="P591" s="31"/>
      <c r="Q591" s="31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</row>
    <row r="592" spans="1:54" ht="14.25" customHeight="1">
      <c r="A592" s="670"/>
      <c r="B592" s="668"/>
      <c r="C592" s="668"/>
      <c r="D592" s="232"/>
      <c r="E592" s="672"/>
      <c r="F592" s="670"/>
      <c r="G592" s="319"/>
      <c r="H592" s="671"/>
      <c r="I592" s="673"/>
      <c r="J592" s="455"/>
      <c r="K592" s="455"/>
      <c r="L592" s="1676" t="s">
        <v>89</v>
      </c>
      <c r="M592" s="1655"/>
      <c r="N592" s="1655"/>
      <c r="O592" s="31"/>
      <c r="P592" s="31"/>
      <c r="Q592" s="31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</row>
    <row r="593" spans="1:54" ht="14.25" customHeight="1">
      <c r="A593" s="673"/>
      <c r="B593" s="668"/>
      <c r="C593" s="668"/>
      <c r="D593" s="232"/>
      <c r="E593" s="672"/>
      <c r="F593" s="670"/>
      <c r="G593" s="319"/>
      <c r="H593" s="671"/>
      <c r="I593" s="673"/>
      <c r="J593" s="455"/>
      <c r="K593" s="455"/>
      <c r="L593" s="674"/>
      <c r="M593" s="674"/>
      <c r="N593" s="674"/>
      <c r="O593" s="31"/>
      <c r="P593" s="31"/>
      <c r="Q593" s="31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</row>
    <row r="594" spans="1:54" ht="14.25" customHeight="1">
      <c r="A594" s="673"/>
      <c r="B594" s="1713" t="s">
        <v>219</v>
      </c>
      <c r="C594" s="1655"/>
      <c r="D594" s="233"/>
      <c r="E594" s="619"/>
      <c r="F594" s="320"/>
      <c r="G594" s="320"/>
      <c r="H594" s="320"/>
      <c r="I594" s="673"/>
      <c r="J594" s="455"/>
      <c r="K594" s="455"/>
      <c r="L594" s="674"/>
      <c r="M594" s="674"/>
      <c r="N594" s="674"/>
      <c r="O594" s="31"/>
      <c r="P594" s="31"/>
      <c r="Q594" s="31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</row>
    <row r="595" spans="1:54" ht="14.25" customHeight="1">
      <c r="A595" s="619"/>
      <c r="B595" s="1714" t="s">
        <v>220</v>
      </c>
      <c r="C595" s="1655"/>
      <c r="D595" s="233"/>
      <c r="E595" s="531"/>
      <c r="F595" s="320"/>
      <c r="G595" s="320"/>
      <c r="H595" s="320"/>
      <c r="I595" s="675"/>
      <c r="J595" s="216"/>
      <c r="K595" s="216"/>
      <c r="L595" s="1677" t="s">
        <v>91</v>
      </c>
      <c r="M595" s="1655"/>
      <c r="N595" s="1655"/>
      <c r="O595" s="31"/>
      <c r="P595" s="31"/>
      <c r="Q595" s="31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</row>
    <row r="596" spans="1:54" ht="14.25" customHeight="1">
      <c r="A596" s="531"/>
      <c r="B596" s="455"/>
      <c r="C596" s="232"/>
      <c r="D596" s="232"/>
      <c r="E596" s="320"/>
      <c r="F596" s="319"/>
      <c r="G596" s="319"/>
      <c r="H596" s="671"/>
      <c r="I596" s="676"/>
      <c r="J596" s="677"/>
      <c r="K596" s="677"/>
      <c r="L596" s="1682" t="s">
        <v>93</v>
      </c>
      <c r="M596" s="1655"/>
      <c r="N596" s="1655"/>
      <c r="O596" s="31"/>
      <c r="P596" s="31"/>
      <c r="Q596" s="31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</row>
    <row r="597" spans="1:54" ht="14.2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31"/>
      <c r="N597" s="31"/>
      <c r="O597" s="31"/>
      <c r="P597" s="31"/>
      <c r="Q597" s="31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</row>
    <row r="598" spans="1:54" ht="14.2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31"/>
      <c r="N598" s="31"/>
      <c r="O598" s="31"/>
      <c r="P598" s="31"/>
      <c r="Q598" s="31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</row>
    <row r="599" spans="1:54" ht="14.25" customHeight="1">
      <c r="A599" s="620">
        <v>23</v>
      </c>
      <c r="B599" s="1683"/>
      <c r="C599" s="1655"/>
      <c r="D599" s="1655"/>
      <c r="E599" s="1655"/>
      <c r="F599" s="1655"/>
      <c r="G599" s="1655"/>
      <c r="H599" s="1655"/>
      <c r="I599" s="1655"/>
      <c r="J599" s="1655"/>
      <c r="K599" s="1655"/>
      <c r="L599" s="1655"/>
      <c r="M599" s="1655"/>
      <c r="N599" s="621"/>
      <c r="O599" s="31"/>
      <c r="P599" s="31"/>
      <c r="Q599" s="31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</row>
    <row r="600" spans="1:54" ht="14.25" customHeight="1">
      <c r="A600" s="621"/>
      <c r="B600" s="1670" t="s">
        <v>45</v>
      </c>
      <c r="C600" s="1655"/>
      <c r="D600" s="1655"/>
      <c r="E600" s="1655"/>
      <c r="F600" s="1655"/>
      <c r="G600" s="1655"/>
      <c r="H600" s="1655"/>
      <c r="I600" s="1655"/>
      <c r="J600" s="1655"/>
      <c r="K600" s="1655"/>
      <c r="L600" s="1655"/>
      <c r="M600" s="1655"/>
      <c r="N600" s="1655"/>
      <c r="O600" s="31"/>
      <c r="P600" s="31"/>
      <c r="Q600" s="31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</row>
    <row r="601" spans="1:54" ht="14.25" customHeight="1">
      <c r="A601" s="621"/>
      <c r="B601" s="1670" t="s">
        <v>46</v>
      </c>
      <c r="C601" s="1655"/>
      <c r="D601" s="1655"/>
      <c r="E601" s="1655"/>
      <c r="F601" s="1655"/>
      <c r="G601" s="1655"/>
      <c r="H601" s="1655"/>
      <c r="I601" s="1655"/>
      <c r="J601" s="1655"/>
      <c r="K601" s="1655"/>
      <c r="L601" s="1655"/>
      <c r="M601" s="1655"/>
      <c r="N601" s="1655"/>
      <c r="O601" s="31"/>
      <c r="P601" s="31"/>
      <c r="Q601" s="31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</row>
    <row r="602" spans="1:54" ht="14.25" customHeight="1">
      <c r="A602" s="622"/>
      <c r="B602" s="1670" t="s">
        <v>47</v>
      </c>
      <c r="C602" s="1655"/>
      <c r="D602" s="1655"/>
      <c r="E602" s="1655"/>
      <c r="F602" s="1655"/>
      <c r="G602" s="1655"/>
      <c r="H602" s="1655"/>
      <c r="I602" s="1655"/>
      <c r="J602" s="1655"/>
      <c r="K602" s="1655"/>
      <c r="L602" s="1655"/>
      <c r="M602" s="1655"/>
      <c r="N602" s="1655"/>
      <c r="O602" s="31"/>
      <c r="P602" s="319"/>
      <c r="Q602" s="319"/>
      <c r="R602" s="232"/>
      <c r="S602" s="319"/>
      <c r="T602" s="232"/>
      <c r="U602" s="232"/>
      <c r="V602" s="232"/>
      <c r="W602" s="1678" t="s">
        <v>137</v>
      </c>
      <c r="X602" s="1655"/>
      <c r="Y602" s="1655"/>
      <c r="Z602" s="1655"/>
      <c r="AA602" s="1655"/>
      <c r="AB602" s="1655"/>
      <c r="AC602" s="1655"/>
      <c r="AD602" s="1655"/>
      <c r="AE602" s="1655"/>
      <c r="AF602" s="1655"/>
      <c r="AG602" s="1655"/>
      <c r="AH602" s="1655"/>
      <c r="AI602" s="455"/>
      <c r="AJ602" s="232"/>
      <c r="AK602" s="232"/>
      <c r="AL602" s="233"/>
      <c r="AM602" s="320"/>
      <c r="AN602" s="320"/>
      <c r="AO602" s="320"/>
      <c r="AP602" s="320"/>
      <c r="AQ602" s="320"/>
      <c r="AR602" s="320"/>
      <c r="AS602" s="320"/>
      <c r="AT602" s="320"/>
      <c r="AU602" s="320"/>
      <c r="AV602" s="320"/>
      <c r="AW602" s="320"/>
      <c r="AX602" s="320"/>
      <c r="AY602" s="319"/>
      <c r="AZ602" s="43"/>
      <c r="BA602" s="43"/>
      <c r="BB602" s="43"/>
    </row>
    <row r="603" spans="1:54" ht="25.5" customHeight="1">
      <c r="A603" s="622"/>
      <c r="B603" s="622"/>
      <c r="C603" s="623"/>
      <c r="D603" s="623"/>
      <c r="E603" s="624"/>
      <c r="F603" s="625"/>
      <c r="G603" s="626"/>
      <c r="H603" s="627"/>
      <c r="I603" s="626"/>
      <c r="J603" s="626"/>
      <c r="K603" s="626"/>
      <c r="L603" s="628"/>
      <c r="M603" s="629"/>
      <c r="N603" s="629"/>
      <c r="O603" s="31"/>
      <c r="P603" s="1679" t="s">
        <v>52</v>
      </c>
      <c r="Q603" s="1680" t="s">
        <v>53</v>
      </c>
      <c r="R603" s="1681"/>
      <c r="S603" s="1679" t="s">
        <v>54</v>
      </c>
      <c r="T603" s="456"/>
      <c r="U603" s="456"/>
      <c r="V603" s="456"/>
      <c r="W603" s="457">
        <v>1</v>
      </c>
      <c r="X603" s="457">
        <v>2</v>
      </c>
      <c r="Y603" s="457">
        <v>3</v>
      </c>
      <c r="Z603" s="457">
        <v>4</v>
      </c>
      <c r="AA603" s="457">
        <v>5</v>
      </c>
      <c r="AB603" s="457">
        <v>6</v>
      </c>
      <c r="AC603" s="457">
        <v>7</v>
      </c>
      <c r="AD603" s="457">
        <v>8</v>
      </c>
      <c r="AE603" s="457">
        <v>9</v>
      </c>
      <c r="AF603" s="457">
        <v>10</v>
      </c>
      <c r="AG603" s="457">
        <v>11</v>
      </c>
      <c r="AH603" s="458">
        <v>12</v>
      </c>
      <c r="AI603" s="232"/>
      <c r="AJ603" s="456"/>
      <c r="AK603" s="456"/>
      <c r="AL603" s="708"/>
      <c r="AM603" s="461">
        <v>1</v>
      </c>
      <c r="AN603" s="461">
        <v>2</v>
      </c>
      <c r="AO603" s="461">
        <v>3</v>
      </c>
      <c r="AP603" s="461">
        <v>4</v>
      </c>
      <c r="AQ603" s="461">
        <v>5</v>
      </c>
      <c r="AR603" s="461">
        <v>6</v>
      </c>
      <c r="AS603" s="461">
        <v>7</v>
      </c>
      <c r="AT603" s="461">
        <v>8</v>
      </c>
      <c r="AU603" s="461">
        <v>9</v>
      </c>
      <c r="AV603" s="461">
        <v>10</v>
      </c>
      <c r="AW603" s="461">
        <v>11</v>
      </c>
      <c r="AX603" s="462">
        <v>12</v>
      </c>
      <c r="AY603" s="319"/>
      <c r="AZ603" s="43"/>
      <c r="BA603" s="43"/>
      <c r="BB603" s="43"/>
    </row>
    <row r="604" spans="1:54" ht="14.25" customHeight="1">
      <c r="A604" s="1709" t="s">
        <v>56</v>
      </c>
      <c r="B604" s="1710" t="s">
        <v>57</v>
      </c>
      <c r="C604" s="1710" t="s">
        <v>58</v>
      </c>
      <c r="D604" s="1710" t="s">
        <v>59</v>
      </c>
      <c r="E604" s="1705" t="s">
        <v>60</v>
      </c>
      <c r="F604" s="1706" t="s">
        <v>61</v>
      </c>
      <c r="G604" s="1711" t="s">
        <v>62</v>
      </c>
      <c r="H604" s="1691"/>
      <c r="I604" s="1691"/>
      <c r="J604" s="1692"/>
      <c r="K604" s="1706" t="s">
        <v>63</v>
      </c>
      <c r="L604" s="1705" t="s">
        <v>64</v>
      </c>
      <c r="M604" s="1710" t="s">
        <v>65</v>
      </c>
      <c r="N604" s="1710" t="s">
        <v>66</v>
      </c>
      <c r="O604" s="31"/>
      <c r="P604" s="1663"/>
      <c r="Q604" s="1663"/>
      <c r="R604" s="1663"/>
      <c r="S604" s="1663"/>
      <c r="T604" s="550">
        <v>2</v>
      </c>
      <c r="U604" s="550"/>
      <c r="V604" s="551"/>
      <c r="W604" s="552"/>
      <c r="X604" s="551"/>
      <c r="Y604" s="552"/>
      <c r="Z604" s="552"/>
      <c r="AA604" s="552"/>
      <c r="AB604" s="552"/>
      <c r="AC604" s="552"/>
      <c r="AD604" s="552"/>
      <c r="AE604" s="552"/>
      <c r="AF604" s="552"/>
      <c r="AG604" s="552"/>
      <c r="AH604" s="552"/>
      <c r="AI604" s="552"/>
      <c r="AJ604" s="550">
        <v>10</v>
      </c>
      <c r="AK604" s="550"/>
      <c r="AL604" s="681"/>
      <c r="AM604" s="1737" t="s">
        <v>67</v>
      </c>
      <c r="AN604" s="1671"/>
      <c r="AO604" s="1671"/>
      <c r="AP604" s="1671"/>
      <c r="AQ604" s="1671"/>
      <c r="AR604" s="1671"/>
      <c r="AS604" s="1671"/>
      <c r="AT604" s="1671"/>
      <c r="AU604" s="1671"/>
      <c r="AV604" s="1671"/>
      <c r="AW604" s="1671"/>
      <c r="AX604" s="1671"/>
      <c r="AY604" s="319"/>
      <c r="AZ604" s="43"/>
      <c r="BA604" s="43"/>
      <c r="BB604" s="43"/>
    </row>
    <row r="605" spans="1:54" ht="25.5" customHeight="1">
      <c r="A605" s="1663"/>
      <c r="B605" s="1663"/>
      <c r="C605" s="1663"/>
      <c r="D605" s="1663"/>
      <c r="E605" s="1663"/>
      <c r="F605" s="1663"/>
      <c r="G605" s="1711" t="s">
        <v>68</v>
      </c>
      <c r="H605" s="1692"/>
      <c r="I605" s="1711" t="s">
        <v>69</v>
      </c>
      <c r="J605" s="1692"/>
      <c r="K605" s="1663"/>
      <c r="L605" s="1663"/>
      <c r="M605" s="1663"/>
      <c r="N605" s="1663"/>
      <c r="O605" s="31"/>
      <c r="P605" s="1664"/>
      <c r="Q605" s="1664"/>
      <c r="R605" s="1664"/>
      <c r="S605" s="1664"/>
      <c r="T605" s="234"/>
      <c r="U605" s="234"/>
      <c r="V605" s="234"/>
      <c r="W605" s="235" t="s">
        <v>16</v>
      </c>
      <c r="X605" s="235" t="s">
        <v>70</v>
      </c>
      <c r="Y605" s="236" t="s">
        <v>18</v>
      </c>
      <c r="Z605" s="236" t="s">
        <v>19</v>
      </c>
      <c r="AA605" s="236" t="s">
        <v>20</v>
      </c>
      <c r="AB605" s="236" t="s">
        <v>21</v>
      </c>
      <c r="AC605" s="236" t="s">
        <v>22</v>
      </c>
      <c r="AD605" s="235" t="s">
        <v>23</v>
      </c>
      <c r="AE605" s="235" t="s">
        <v>24</v>
      </c>
      <c r="AF605" s="235" t="s">
        <v>25</v>
      </c>
      <c r="AG605" s="235" t="s">
        <v>26</v>
      </c>
      <c r="AH605" s="235" t="s">
        <v>27</v>
      </c>
      <c r="AI605" s="466"/>
      <c r="AJ605" s="234"/>
      <c r="AK605" s="234"/>
      <c r="AL605" s="709"/>
      <c r="AM605" s="239" t="s">
        <v>16</v>
      </c>
      <c r="AN605" s="239" t="s">
        <v>70</v>
      </c>
      <c r="AO605" s="240" t="s">
        <v>18</v>
      </c>
      <c r="AP605" s="240" t="s">
        <v>19</v>
      </c>
      <c r="AQ605" s="240" t="s">
        <v>20</v>
      </c>
      <c r="AR605" s="240" t="s">
        <v>21</v>
      </c>
      <c r="AS605" s="240" t="s">
        <v>22</v>
      </c>
      <c r="AT605" s="239" t="s">
        <v>23</v>
      </c>
      <c r="AU605" s="239" t="s">
        <v>24</v>
      </c>
      <c r="AV605" s="239" t="s">
        <v>25</v>
      </c>
      <c r="AW605" s="239" t="s">
        <v>26</v>
      </c>
      <c r="AX605" s="239" t="s">
        <v>27</v>
      </c>
      <c r="AY605" s="319"/>
      <c r="AZ605" s="43"/>
      <c r="BA605" s="43"/>
      <c r="BB605" s="43"/>
    </row>
    <row r="606" spans="1:54" ht="78" customHeight="1">
      <c r="A606" s="1664"/>
      <c r="B606" s="1664"/>
      <c r="C606" s="1664"/>
      <c r="D606" s="1664"/>
      <c r="E606" s="1664"/>
      <c r="F606" s="1664"/>
      <c r="G606" s="559" t="s">
        <v>53</v>
      </c>
      <c r="H606" s="559" t="s">
        <v>71</v>
      </c>
      <c r="I606" s="559" t="s">
        <v>53</v>
      </c>
      <c r="J606" s="559" t="s">
        <v>71</v>
      </c>
      <c r="K606" s="1664"/>
      <c r="L606" s="1664"/>
      <c r="M606" s="1664"/>
      <c r="N606" s="1664"/>
      <c r="O606" s="31"/>
      <c r="P606" s="343"/>
      <c r="Q606" s="343"/>
      <c r="R606" s="344"/>
      <c r="S606" s="343"/>
      <c r="T606" s="241" t="str">
        <f>+B607</f>
        <v>3.31.01.2.09.01</v>
      </c>
      <c r="U606" s="241" t="str">
        <f>+B608</f>
        <v>Sub Kegiatan Penyediaan Jasa Pemeliharaan, Biaya Pemeliharaan , dan Pajak Kendaraan Perorangan Dinas atau Kendaraan Dinas Jabatan</v>
      </c>
      <c r="V606" s="243">
        <f>+E614</f>
        <v>339930000</v>
      </c>
      <c r="W606" s="493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561"/>
      <c r="AJ606" s="241" t="str">
        <f t="shared" ref="AJ606:AK606" si="595">+T606</f>
        <v>3.31.01.2.09.01</v>
      </c>
      <c r="AK606" s="241" t="str">
        <f t="shared" si="595"/>
        <v>Sub Kegiatan Penyediaan Jasa Pemeliharaan, Biaya Pemeliharaan , dan Pajak Kendaraan Perorangan Dinas atau Kendaraan Dinas Jabatan</v>
      </c>
      <c r="AL606" s="244">
        <f>+W614</f>
        <v>21887500</v>
      </c>
      <c r="AM606" s="493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319"/>
      <c r="AZ606" s="43"/>
      <c r="BA606" s="43"/>
      <c r="BB606" s="43"/>
    </row>
    <row r="607" spans="1:54" ht="14.25" customHeight="1">
      <c r="A607" s="631"/>
      <c r="B607" s="632" t="s">
        <v>281</v>
      </c>
      <c r="C607" s="632"/>
      <c r="D607" s="789"/>
      <c r="E607" s="686"/>
      <c r="F607" s="636"/>
      <c r="G607" s="637"/>
      <c r="H607" s="638"/>
      <c r="I607" s="637"/>
      <c r="J607" s="637"/>
      <c r="K607" s="637"/>
      <c r="L607" s="639"/>
      <c r="M607" s="631"/>
      <c r="N607" s="631"/>
      <c r="O607" s="31"/>
      <c r="P607" s="714"/>
      <c r="Q607" s="714"/>
      <c r="R607" s="715"/>
      <c r="S607" s="343">
        <f>+W607+X607+Y607+Z607</f>
        <v>0</v>
      </c>
      <c r="T607" s="242">
        <f t="shared" ref="T607:V607" si="596">+C607</f>
        <v>0</v>
      </c>
      <c r="U607" s="242">
        <f t="shared" si="596"/>
        <v>0</v>
      </c>
      <c r="V607" s="243">
        <f t="shared" si="596"/>
        <v>0</v>
      </c>
      <c r="W607" s="790"/>
      <c r="X607" s="790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8"/>
      <c r="AJ607" s="242">
        <f t="shared" ref="AJ607:AL607" si="597">+T607</f>
        <v>0</v>
      </c>
      <c r="AK607" s="242">
        <f t="shared" si="597"/>
        <v>0</v>
      </c>
      <c r="AL607" s="741">
        <f t="shared" si="597"/>
        <v>0</v>
      </c>
      <c r="AM607" s="790"/>
      <c r="AN607" s="790"/>
      <c r="AO607" s="102"/>
      <c r="AP607" s="102"/>
      <c r="AQ607" s="102"/>
      <c r="AR607" s="102"/>
      <c r="AS607" s="102"/>
      <c r="AT607" s="102"/>
      <c r="AU607" s="102"/>
      <c r="AV607" s="102"/>
      <c r="AW607" s="102"/>
      <c r="AX607" s="102"/>
      <c r="AY607" s="319">
        <f t="shared" ref="AY607:AY614" si="598">SUM(AM607:AX607)</f>
        <v>0</v>
      </c>
      <c r="AZ607" s="43"/>
      <c r="BA607" s="43"/>
      <c r="BB607" s="43"/>
    </row>
    <row r="608" spans="1:54" ht="81.75" customHeight="1">
      <c r="A608" s="642"/>
      <c r="B608" s="791" t="s">
        <v>282</v>
      </c>
      <c r="C608" s="753" t="s">
        <v>283</v>
      </c>
      <c r="D608" s="776" t="s">
        <v>284</v>
      </c>
      <c r="E608" s="755">
        <v>244430000</v>
      </c>
      <c r="F608" s="636">
        <f t="shared" ref="F608:F613" si="599">+AY608</f>
        <v>16450000</v>
      </c>
      <c r="G608" s="637">
        <f t="shared" ref="G608:G614" si="600">+I608</f>
        <v>6.7299431330033137</v>
      </c>
      <c r="H608" s="638">
        <f>'BERKALI KALI'!G319</f>
        <v>8.3333333333333339</v>
      </c>
      <c r="I608" s="637">
        <f t="shared" ref="I608:I613" si="601">+Q608</f>
        <v>6.7299431330033137</v>
      </c>
      <c r="J608" s="637">
        <f t="shared" ref="J608:J614" si="602">+F608/E608*100</f>
        <v>6.7299431330033137</v>
      </c>
      <c r="K608" s="637">
        <f t="shared" ref="K608:K613" si="603">S608</f>
        <v>16450000</v>
      </c>
      <c r="L608" s="639">
        <f t="shared" ref="L608:L613" si="604">+E608-F608</f>
        <v>227980000</v>
      </c>
      <c r="M608" s="633"/>
      <c r="N608" s="633"/>
      <c r="O608" s="31"/>
      <c r="P608" s="714">
        <f t="shared" ref="P608:P613" si="605">+E608/$E$614*H608</f>
        <v>5.9921650535894653</v>
      </c>
      <c r="Q608" s="714">
        <f t="shared" ref="Q608:Q614" si="606">+S608/E608*100</f>
        <v>6.7299431330033137</v>
      </c>
      <c r="R608" s="715"/>
      <c r="S608" s="343">
        <f t="shared" ref="S608:S613" si="607">+W608</f>
        <v>16450000</v>
      </c>
      <c r="T608" s="242" t="str">
        <f t="shared" ref="T608:V608" si="608">+C608</f>
        <v>5.1.02.01.01.0004</v>
      </c>
      <c r="U608" s="242" t="str">
        <f t="shared" si="608"/>
        <v>Belanja Bahan Bakar dan Pelumas</v>
      </c>
      <c r="V608" s="243">
        <f t="shared" si="608"/>
        <v>244430000</v>
      </c>
      <c r="W608" s="600">
        <v>16450000</v>
      </c>
      <c r="X608" s="600">
        <v>16450000</v>
      </c>
      <c r="Y608" s="600">
        <v>28207500</v>
      </c>
      <c r="Z608" s="124">
        <v>16450000</v>
      </c>
      <c r="AA608" s="600">
        <v>16450000</v>
      </c>
      <c r="AB608" s="600">
        <v>28207500</v>
      </c>
      <c r="AC608" s="124">
        <v>16450000</v>
      </c>
      <c r="AD608" s="600">
        <v>16450000</v>
      </c>
      <c r="AE608" s="600">
        <v>28207500</v>
      </c>
      <c r="AF608" s="124">
        <v>16450000</v>
      </c>
      <c r="AG608" s="600">
        <v>16450000</v>
      </c>
      <c r="AH608" s="600">
        <v>28207500</v>
      </c>
      <c r="AI608" s="108"/>
      <c r="AJ608" s="242" t="str">
        <f t="shared" ref="AJ608:AL608" si="609">+T608</f>
        <v>5.1.02.01.01.0004</v>
      </c>
      <c r="AK608" s="242" t="str">
        <f t="shared" si="609"/>
        <v>Belanja Bahan Bakar dan Pelumas</v>
      </c>
      <c r="AL608" s="741">
        <f t="shared" si="609"/>
        <v>244430000</v>
      </c>
      <c r="AM608" s="600">
        <v>16450000</v>
      </c>
      <c r="AN608" s="792"/>
      <c r="AO608" s="105"/>
      <c r="AP608" s="105"/>
      <c r="AQ608" s="105"/>
      <c r="AR608" s="105"/>
      <c r="AS608" s="105"/>
      <c r="AT608" s="494"/>
      <c r="AU608" s="105"/>
      <c r="AV608" s="494"/>
      <c r="AW608" s="494"/>
      <c r="AX608" s="102"/>
      <c r="AY608" s="319">
        <f t="shared" si="598"/>
        <v>16450000</v>
      </c>
      <c r="AZ608" s="43"/>
      <c r="BA608" s="43"/>
      <c r="BB608" s="43"/>
    </row>
    <row r="609" spans="1:54" ht="40.5" customHeight="1">
      <c r="A609" s="768"/>
      <c r="B609" s="793"/>
      <c r="C609" s="794" t="s">
        <v>285</v>
      </c>
      <c r="D609" s="795" t="s">
        <v>286</v>
      </c>
      <c r="E609" s="796">
        <v>53250000</v>
      </c>
      <c r="F609" s="636">
        <f t="shared" si="599"/>
        <v>0</v>
      </c>
      <c r="G609" s="637">
        <f t="shared" si="600"/>
        <v>0</v>
      </c>
      <c r="H609" s="638">
        <f>'BERKALI KALI'!G324</f>
        <v>0</v>
      </c>
      <c r="I609" s="637">
        <f t="shared" si="601"/>
        <v>0</v>
      </c>
      <c r="J609" s="637">
        <f t="shared" si="602"/>
        <v>0</v>
      </c>
      <c r="K609" s="637">
        <f t="shared" si="603"/>
        <v>0</v>
      </c>
      <c r="L609" s="639">
        <f t="shared" si="604"/>
        <v>53250000</v>
      </c>
      <c r="M609" s="633"/>
      <c r="N609" s="633"/>
      <c r="O609" s="31"/>
      <c r="P609" s="714">
        <f t="shared" si="605"/>
        <v>0</v>
      </c>
      <c r="Q609" s="714">
        <f t="shared" si="606"/>
        <v>0</v>
      </c>
      <c r="R609" s="715"/>
      <c r="S609" s="343">
        <f t="shared" si="607"/>
        <v>0</v>
      </c>
      <c r="T609" s="242" t="str">
        <f t="shared" ref="T609:V609" si="610">+C609</f>
        <v>5.1.02.01.01.0013</v>
      </c>
      <c r="U609" s="242" t="str">
        <f t="shared" si="610"/>
        <v>Belanja Suku Cadang- Suku Cadang Alat Angkutan</v>
      </c>
      <c r="V609" s="243">
        <f t="shared" si="610"/>
        <v>53250000</v>
      </c>
      <c r="W609" s="600">
        <v>0</v>
      </c>
      <c r="X609" s="124">
        <v>13312500</v>
      </c>
      <c r="Y609" s="124">
        <v>0</v>
      </c>
      <c r="Z609" s="600">
        <v>0</v>
      </c>
      <c r="AA609" s="124">
        <v>13312500</v>
      </c>
      <c r="AB609" s="124">
        <v>0</v>
      </c>
      <c r="AC609" s="600">
        <v>0</v>
      </c>
      <c r="AD609" s="124">
        <v>13312500</v>
      </c>
      <c r="AE609" s="124">
        <v>0</v>
      </c>
      <c r="AF609" s="600">
        <v>0</v>
      </c>
      <c r="AG609" s="124">
        <v>13312500</v>
      </c>
      <c r="AH609" s="124">
        <v>0</v>
      </c>
      <c r="AI609" s="108"/>
      <c r="AJ609" s="242" t="str">
        <f t="shared" ref="AJ609:AL609" si="611">+T609</f>
        <v>5.1.02.01.01.0013</v>
      </c>
      <c r="AK609" s="242" t="str">
        <f t="shared" si="611"/>
        <v>Belanja Suku Cadang- Suku Cadang Alat Angkutan</v>
      </c>
      <c r="AL609" s="741">
        <f t="shared" si="611"/>
        <v>53250000</v>
      </c>
      <c r="AM609" s="790"/>
      <c r="AN609" s="792"/>
      <c r="AO609" s="105"/>
      <c r="AP609" s="105"/>
      <c r="AQ609" s="105"/>
      <c r="AR609" s="105"/>
      <c r="AS609" s="105"/>
      <c r="AT609" s="494"/>
      <c r="AU609" s="105"/>
      <c r="AV609" s="494"/>
      <c r="AW609" s="494"/>
      <c r="AX609" s="102"/>
      <c r="AY609" s="319">
        <f t="shared" si="598"/>
        <v>0</v>
      </c>
      <c r="AZ609" s="43"/>
      <c r="BA609" s="43"/>
      <c r="BB609" s="43"/>
    </row>
    <row r="610" spans="1:54" ht="33" customHeight="1">
      <c r="A610" s="768"/>
      <c r="B610" s="793"/>
      <c r="C610" s="794" t="s">
        <v>287</v>
      </c>
      <c r="D610" s="795" t="s">
        <v>288</v>
      </c>
      <c r="E610" s="796">
        <v>18200000</v>
      </c>
      <c r="F610" s="636">
        <f t="shared" si="599"/>
        <v>598000</v>
      </c>
      <c r="G610" s="637">
        <f t="shared" si="600"/>
        <v>7.8983516483516478</v>
      </c>
      <c r="H610" s="638">
        <f>'BERKALI KALI'!G329</f>
        <v>3.125</v>
      </c>
      <c r="I610" s="637">
        <f t="shared" si="601"/>
        <v>7.8983516483516478</v>
      </c>
      <c r="J610" s="637">
        <f t="shared" si="602"/>
        <v>3.2857142857142856</v>
      </c>
      <c r="K610" s="637">
        <f t="shared" si="603"/>
        <v>1437500</v>
      </c>
      <c r="L610" s="639">
        <f t="shared" si="604"/>
        <v>17602000</v>
      </c>
      <c r="M610" s="633"/>
      <c r="N610" s="633"/>
      <c r="O610" s="31"/>
      <c r="P610" s="714">
        <f t="shared" si="605"/>
        <v>0.16731385873562205</v>
      </c>
      <c r="Q610" s="714">
        <f t="shared" si="606"/>
        <v>7.8983516483516478</v>
      </c>
      <c r="R610" s="715"/>
      <c r="S610" s="343">
        <f t="shared" si="607"/>
        <v>1437500</v>
      </c>
      <c r="T610" s="242" t="str">
        <f t="shared" ref="T610:V610" si="612">+C610</f>
        <v>5.1.02.02.01.0067</v>
      </c>
      <c r="U610" s="242" t="str">
        <f t="shared" si="612"/>
        <v>Belanja Pembayaran Pajak, Bea, dan Perizinan</v>
      </c>
      <c r="V610" s="243">
        <f t="shared" si="612"/>
        <v>18200000</v>
      </c>
      <c r="W610" s="600">
        <v>1437500</v>
      </c>
      <c r="X610" s="124">
        <v>0</v>
      </c>
      <c r="Y610" s="124">
        <v>0</v>
      </c>
      <c r="Z610" s="124">
        <v>1437500</v>
      </c>
      <c r="AA610" s="124">
        <v>3000000</v>
      </c>
      <c r="AB610" s="124">
        <v>1950000</v>
      </c>
      <c r="AC610" s="124">
        <v>1437500</v>
      </c>
      <c r="AD610" s="124">
        <v>0</v>
      </c>
      <c r="AE610" s="124">
        <v>800000</v>
      </c>
      <c r="AF610" s="124">
        <v>3437500</v>
      </c>
      <c r="AG610" s="124">
        <v>700000</v>
      </c>
      <c r="AH610" s="124">
        <v>4000000</v>
      </c>
      <c r="AI610" s="108"/>
      <c r="AJ610" s="242" t="str">
        <f t="shared" ref="AJ610:AL610" si="613">+T610</f>
        <v>5.1.02.02.01.0067</v>
      </c>
      <c r="AK610" s="242" t="str">
        <f t="shared" si="613"/>
        <v>Belanja Pembayaran Pajak, Bea, dan Perizinan</v>
      </c>
      <c r="AL610" s="741">
        <f t="shared" si="613"/>
        <v>18200000</v>
      </c>
      <c r="AM610" s="600">
        <v>598000</v>
      </c>
      <c r="AN610" s="792"/>
      <c r="AO610" s="105"/>
      <c r="AP610" s="105"/>
      <c r="AQ610" s="105"/>
      <c r="AR610" s="105"/>
      <c r="AS610" s="105"/>
      <c r="AT610" s="494"/>
      <c r="AU610" s="105"/>
      <c r="AV610" s="494"/>
      <c r="AW610" s="494"/>
      <c r="AX610" s="102"/>
      <c r="AY610" s="319">
        <f t="shared" si="598"/>
        <v>598000</v>
      </c>
      <c r="AZ610" s="43"/>
      <c r="BA610" s="43"/>
      <c r="BB610" s="43"/>
    </row>
    <row r="611" spans="1:54" ht="60.75" customHeight="1">
      <c r="A611" s="768"/>
      <c r="B611" s="793"/>
      <c r="C611" s="794" t="s">
        <v>289</v>
      </c>
      <c r="D611" s="795" t="s">
        <v>290</v>
      </c>
      <c r="E611" s="796">
        <v>18000000</v>
      </c>
      <c r="F611" s="636">
        <f t="shared" si="599"/>
        <v>0</v>
      </c>
      <c r="G611" s="637">
        <f t="shared" si="600"/>
        <v>22.222222222222221</v>
      </c>
      <c r="H611" s="638">
        <f>'BERKALI KALI'!G334</f>
        <v>0</v>
      </c>
      <c r="I611" s="637">
        <f t="shared" si="601"/>
        <v>22.222222222222221</v>
      </c>
      <c r="J611" s="637">
        <f t="shared" si="602"/>
        <v>0</v>
      </c>
      <c r="K611" s="637">
        <f t="shared" si="603"/>
        <v>4000000</v>
      </c>
      <c r="L611" s="639">
        <f t="shared" si="604"/>
        <v>18000000</v>
      </c>
      <c r="M611" s="633"/>
      <c r="N611" s="633"/>
      <c r="O611" s="31"/>
      <c r="P611" s="714">
        <f t="shared" si="605"/>
        <v>0</v>
      </c>
      <c r="Q611" s="714">
        <f t="shared" si="606"/>
        <v>22.222222222222221</v>
      </c>
      <c r="R611" s="715"/>
      <c r="S611" s="343">
        <f t="shared" si="607"/>
        <v>4000000</v>
      </c>
      <c r="T611" s="242" t="str">
        <f t="shared" ref="T611:V611" si="614">+C611</f>
        <v>5.1.02.03.02.0036</v>
      </c>
      <c r="U611" s="242" t="str">
        <f t="shared" si="614"/>
        <v>Belanja Pemeliharaan Alat Angkutan-Alat Angkutan Darat Bermotor-Kendaraan Bermotor Penumpang</v>
      </c>
      <c r="V611" s="243">
        <f t="shared" si="614"/>
        <v>18000000</v>
      </c>
      <c r="W611" s="124">
        <v>4000000</v>
      </c>
      <c r="X611" s="124">
        <v>0</v>
      </c>
      <c r="Y611" s="124">
        <v>0</v>
      </c>
      <c r="Z611" s="124">
        <v>5000000</v>
      </c>
      <c r="AA611" s="124">
        <v>0</v>
      </c>
      <c r="AB611" s="124">
        <v>0</v>
      </c>
      <c r="AC611" s="124">
        <v>4000000</v>
      </c>
      <c r="AD611" s="124">
        <v>0</v>
      </c>
      <c r="AE611" s="124">
        <v>0</v>
      </c>
      <c r="AF611" s="124">
        <v>5000000</v>
      </c>
      <c r="AG611" s="124">
        <v>0</v>
      </c>
      <c r="AH611" s="124">
        <v>0</v>
      </c>
      <c r="AI611" s="108"/>
      <c r="AJ611" s="242" t="str">
        <f t="shared" ref="AJ611:AL611" si="615">+T611</f>
        <v>5.1.02.03.02.0036</v>
      </c>
      <c r="AK611" s="242" t="str">
        <f t="shared" si="615"/>
        <v>Belanja Pemeliharaan Alat Angkutan-Alat Angkutan Darat Bermotor-Kendaraan Bermotor Penumpang</v>
      </c>
      <c r="AL611" s="741">
        <f t="shared" si="615"/>
        <v>18000000</v>
      </c>
      <c r="AM611" s="790"/>
      <c r="AN611" s="792"/>
      <c r="AO611" s="105"/>
      <c r="AP611" s="105"/>
      <c r="AQ611" s="105"/>
      <c r="AR611" s="105"/>
      <c r="AS611" s="105"/>
      <c r="AT611" s="494"/>
      <c r="AU611" s="105"/>
      <c r="AV611" s="494"/>
      <c r="AW611" s="494"/>
      <c r="AX611" s="102"/>
      <c r="AY611" s="319">
        <f t="shared" si="598"/>
        <v>0</v>
      </c>
      <c r="AZ611" s="43"/>
      <c r="BA611" s="43"/>
      <c r="BB611" s="43"/>
    </row>
    <row r="612" spans="1:54" ht="58.5" customHeight="1">
      <c r="A612" s="768"/>
      <c r="B612" s="793"/>
      <c r="C612" s="794" t="s">
        <v>291</v>
      </c>
      <c r="D612" s="795" t="s">
        <v>292</v>
      </c>
      <c r="E612" s="796">
        <v>300000</v>
      </c>
      <c r="F612" s="636">
        <f t="shared" si="599"/>
        <v>0</v>
      </c>
      <c r="G612" s="637">
        <f t="shared" si="600"/>
        <v>0</v>
      </c>
      <c r="H612" s="638">
        <f>'BERKALI KALI'!G339</f>
        <v>0</v>
      </c>
      <c r="I612" s="637">
        <f t="shared" si="601"/>
        <v>0</v>
      </c>
      <c r="J612" s="637">
        <f t="shared" si="602"/>
        <v>0</v>
      </c>
      <c r="K612" s="637">
        <f t="shared" si="603"/>
        <v>0</v>
      </c>
      <c r="L612" s="639">
        <f t="shared" si="604"/>
        <v>300000</v>
      </c>
      <c r="M612" s="633"/>
      <c r="N612" s="633"/>
      <c r="O612" s="31"/>
      <c r="P612" s="714">
        <f t="shared" si="605"/>
        <v>0</v>
      </c>
      <c r="Q612" s="714">
        <f t="shared" si="606"/>
        <v>0</v>
      </c>
      <c r="R612" s="715"/>
      <c r="S612" s="343">
        <f t="shared" si="607"/>
        <v>0</v>
      </c>
      <c r="T612" s="242" t="str">
        <f t="shared" ref="T612:V612" si="616">+C612</f>
        <v>5.1.02.03.02.0037</v>
      </c>
      <c r="U612" s="242" t="str">
        <f t="shared" si="616"/>
        <v>Belanja Pemeliharaan Alat Angkutan-Alat Angkutan Darat Bermotor-Kendaraan Bermotor Angkutan Barang</v>
      </c>
      <c r="V612" s="243">
        <f t="shared" si="616"/>
        <v>300000</v>
      </c>
      <c r="W612" s="124">
        <v>0</v>
      </c>
      <c r="X612" s="124">
        <v>150000</v>
      </c>
      <c r="Y612" s="124">
        <v>0</v>
      </c>
      <c r="Z612" s="124">
        <v>0</v>
      </c>
      <c r="AA612" s="124">
        <v>0</v>
      </c>
      <c r="AB612" s="124">
        <v>0</v>
      </c>
      <c r="AC612" s="124">
        <v>0</v>
      </c>
      <c r="AD612" s="124">
        <v>0</v>
      </c>
      <c r="AE612" s="124">
        <v>150000</v>
      </c>
      <c r="AF612" s="124">
        <v>0</v>
      </c>
      <c r="AG612" s="124">
        <v>0</v>
      </c>
      <c r="AH612" s="124">
        <v>0</v>
      </c>
      <c r="AI612" s="108"/>
      <c r="AJ612" s="242" t="str">
        <f t="shared" ref="AJ612:AL612" si="617">+T612</f>
        <v>5.1.02.03.02.0037</v>
      </c>
      <c r="AK612" s="242" t="str">
        <f t="shared" si="617"/>
        <v>Belanja Pemeliharaan Alat Angkutan-Alat Angkutan Darat Bermotor-Kendaraan Bermotor Angkutan Barang</v>
      </c>
      <c r="AL612" s="741">
        <f t="shared" si="617"/>
        <v>300000</v>
      </c>
      <c r="AM612" s="790"/>
      <c r="AN612" s="792"/>
      <c r="AO612" s="105"/>
      <c r="AP612" s="105"/>
      <c r="AQ612" s="105"/>
      <c r="AR612" s="105"/>
      <c r="AS612" s="105"/>
      <c r="AT612" s="494"/>
      <c r="AU612" s="105"/>
      <c r="AV612" s="494"/>
      <c r="AW612" s="494"/>
      <c r="AX612" s="102"/>
      <c r="AY612" s="319">
        <f t="shared" si="598"/>
        <v>0</v>
      </c>
      <c r="AZ612" s="43"/>
      <c r="BA612" s="43"/>
      <c r="BB612" s="43"/>
    </row>
    <row r="613" spans="1:54" ht="60.75" customHeight="1">
      <c r="A613" s="768"/>
      <c r="B613" s="793"/>
      <c r="C613" s="794" t="s">
        <v>293</v>
      </c>
      <c r="D613" s="795" t="s">
        <v>294</v>
      </c>
      <c r="E613" s="796">
        <v>5750000</v>
      </c>
      <c r="F613" s="636">
        <f t="shared" si="599"/>
        <v>0</v>
      </c>
      <c r="G613" s="637">
        <f t="shared" si="600"/>
        <v>0</v>
      </c>
      <c r="H613" s="638">
        <f>'BERKALI KALI'!G344</f>
        <v>0</v>
      </c>
      <c r="I613" s="637">
        <f t="shared" si="601"/>
        <v>0</v>
      </c>
      <c r="J613" s="637">
        <f t="shared" si="602"/>
        <v>0</v>
      </c>
      <c r="K613" s="637">
        <f t="shared" si="603"/>
        <v>0</v>
      </c>
      <c r="L613" s="639">
        <f t="shared" si="604"/>
        <v>5750000</v>
      </c>
      <c r="M613" s="633"/>
      <c r="N613" s="633"/>
      <c r="O613" s="31"/>
      <c r="P613" s="714">
        <f t="shared" si="605"/>
        <v>0</v>
      </c>
      <c r="Q613" s="714">
        <f t="shared" si="606"/>
        <v>0</v>
      </c>
      <c r="R613" s="715"/>
      <c r="S613" s="343">
        <f t="shared" si="607"/>
        <v>0</v>
      </c>
      <c r="T613" s="242" t="str">
        <f t="shared" ref="T613:V613" si="618">+C613</f>
        <v>5.1.02.03.02.0038</v>
      </c>
      <c r="U613" s="242" t="str">
        <f t="shared" si="618"/>
        <v>Belanja Pemeliharaan Alat Angkutan-Alat Angkutan Darat Bermotor-Kendaraan Bermotor Beroda Dua</v>
      </c>
      <c r="V613" s="243">
        <f t="shared" si="618"/>
        <v>5750000</v>
      </c>
      <c r="W613" s="124">
        <v>0</v>
      </c>
      <c r="X613" s="124">
        <v>2500000</v>
      </c>
      <c r="Y613" s="124">
        <v>0</v>
      </c>
      <c r="Z613" s="124">
        <v>3250000</v>
      </c>
      <c r="AA613" s="124">
        <v>0</v>
      </c>
      <c r="AB613" s="124">
        <v>0</v>
      </c>
      <c r="AC613" s="124">
        <v>0</v>
      </c>
      <c r="AD613" s="124">
        <v>0</v>
      </c>
      <c r="AE613" s="124">
        <v>0</v>
      </c>
      <c r="AF613" s="124">
        <v>0</v>
      </c>
      <c r="AG613" s="124">
        <v>0</v>
      </c>
      <c r="AH613" s="124">
        <v>0</v>
      </c>
      <c r="AI613" s="108"/>
      <c r="AJ613" s="242" t="str">
        <f t="shared" ref="AJ613:AL613" si="619">+T613</f>
        <v>5.1.02.03.02.0038</v>
      </c>
      <c r="AK613" s="242" t="str">
        <f t="shared" si="619"/>
        <v>Belanja Pemeliharaan Alat Angkutan-Alat Angkutan Darat Bermotor-Kendaraan Bermotor Beroda Dua</v>
      </c>
      <c r="AL613" s="741">
        <f t="shared" si="619"/>
        <v>5750000</v>
      </c>
      <c r="AM613" s="790"/>
      <c r="AN613" s="792"/>
      <c r="AO613" s="105"/>
      <c r="AP613" s="105"/>
      <c r="AQ613" s="105"/>
      <c r="AR613" s="105"/>
      <c r="AS613" s="105"/>
      <c r="AT613" s="105"/>
      <c r="AU613" s="105"/>
      <c r="AV613" s="494"/>
      <c r="AW613" s="494"/>
      <c r="AX613" s="102"/>
      <c r="AY613" s="319">
        <f t="shared" si="598"/>
        <v>0</v>
      </c>
      <c r="AZ613" s="43"/>
      <c r="BA613" s="43"/>
      <c r="BB613" s="43"/>
    </row>
    <row r="614" spans="1:54" ht="22.5" customHeight="1">
      <c r="A614" s="631"/>
      <c r="B614" s="631"/>
      <c r="C614" s="650" t="s">
        <v>84</v>
      </c>
      <c r="D614" s="651"/>
      <c r="E614" s="652">
        <f t="shared" ref="E614:F614" si="620">SUM(E608:E613)</f>
        <v>339930000</v>
      </c>
      <c r="F614" s="653">
        <f t="shared" si="620"/>
        <v>17048000</v>
      </c>
      <c r="G614" s="653">
        <f t="shared" si="600"/>
        <v>6.4388256405730591</v>
      </c>
      <c r="H614" s="654">
        <f t="shared" ref="H614:I614" si="621">+P614</f>
        <v>6.1594789123250875</v>
      </c>
      <c r="I614" s="653">
        <f t="shared" si="621"/>
        <v>6.4388256405730591</v>
      </c>
      <c r="J614" s="653">
        <f t="shared" si="602"/>
        <v>5.0151501779778185</v>
      </c>
      <c r="K614" s="653">
        <f t="shared" ref="K614:L614" si="622">SUM(K608:K613)</f>
        <v>21887500</v>
      </c>
      <c r="L614" s="652">
        <f t="shared" si="622"/>
        <v>322882000</v>
      </c>
      <c r="M614" s="783"/>
      <c r="N614" s="783"/>
      <c r="O614" s="31"/>
      <c r="P614" s="343">
        <f>SUM(P608:P613)</f>
        <v>6.1594789123250875</v>
      </c>
      <c r="Q614" s="343">
        <f t="shared" si="606"/>
        <v>6.4388256405730591</v>
      </c>
      <c r="R614" s="344"/>
      <c r="S614" s="657">
        <f>SUM(S608:S613)</f>
        <v>21887500</v>
      </c>
      <c r="T614" s="344"/>
      <c r="U614" s="344"/>
      <c r="V614" s="244">
        <f t="shared" ref="V614:AE614" si="623">SUM(V607:V613)</f>
        <v>339930000</v>
      </c>
      <c r="W614" s="244">
        <f t="shared" si="623"/>
        <v>21887500</v>
      </c>
      <c r="X614" s="244">
        <f t="shared" si="623"/>
        <v>32412500</v>
      </c>
      <c r="Y614" s="244">
        <f t="shared" si="623"/>
        <v>28207500</v>
      </c>
      <c r="Z614" s="244">
        <f t="shared" si="623"/>
        <v>26137500</v>
      </c>
      <c r="AA614" s="244">
        <f t="shared" si="623"/>
        <v>32762500</v>
      </c>
      <c r="AB614" s="244">
        <f t="shared" si="623"/>
        <v>30157500</v>
      </c>
      <c r="AC614" s="244">
        <f t="shared" si="623"/>
        <v>21887500</v>
      </c>
      <c r="AD614" s="244">
        <f t="shared" si="623"/>
        <v>29762500</v>
      </c>
      <c r="AE614" s="244">
        <f t="shared" si="623"/>
        <v>29157500</v>
      </c>
      <c r="AF614" s="244">
        <f>SUM(AF608:AF613)</f>
        <v>24887500</v>
      </c>
      <c r="AG614" s="244">
        <f t="shared" ref="AG614:AH614" si="624">SUM(AG607:AG613)</f>
        <v>30462500</v>
      </c>
      <c r="AH614" s="244">
        <f t="shared" si="624"/>
        <v>32207500</v>
      </c>
      <c r="AI614" s="606"/>
      <c r="AJ614" s="344"/>
      <c r="AK614" s="344"/>
      <c r="AL614" s="244">
        <f t="shared" ref="AL614:AM614" si="625">SUM(AL608:AL613)</f>
        <v>339930000</v>
      </c>
      <c r="AM614" s="244">
        <f t="shared" si="625"/>
        <v>17048000</v>
      </c>
      <c r="AN614" s="244">
        <f>SUM(AN607:AN608)</f>
        <v>0</v>
      </c>
      <c r="AO614" s="244">
        <f t="shared" ref="AO614:AP614" si="626">SUM(AO608:AO613)</f>
        <v>0</v>
      </c>
      <c r="AP614" s="244">
        <f t="shared" si="626"/>
        <v>0</v>
      </c>
      <c r="AQ614" s="244">
        <f t="shared" ref="AQ614:AX614" si="627">SUM(AQ607:AQ613)</f>
        <v>0</v>
      </c>
      <c r="AR614" s="244">
        <f t="shared" si="627"/>
        <v>0</v>
      </c>
      <c r="AS614" s="244">
        <f t="shared" si="627"/>
        <v>0</v>
      </c>
      <c r="AT614" s="244">
        <f t="shared" si="627"/>
        <v>0</v>
      </c>
      <c r="AU614" s="244">
        <f t="shared" si="627"/>
        <v>0</v>
      </c>
      <c r="AV614" s="244">
        <f t="shared" si="627"/>
        <v>0</v>
      </c>
      <c r="AW614" s="244">
        <f t="shared" si="627"/>
        <v>0</v>
      </c>
      <c r="AX614" s="244">
        <f t="shared" si="627"/>
        <v>0</v>
      </c>
      <c r="AY614" s="319">
        <f t="shared" si="598"/>
        <v>17048000</v>
      </c>
      <c r="AZ614" s="43"/>
      <c r="BA614" s="43"/>
      <c r="BB614" s="43"/>
    </row>
    <row r="615" spans="1:54" ht="14.25" customHeight="1">
      <c r="A615" s="660"/>
      <c r="B615" s="784"/>
      <c r="C615" s="784"/>
      <c r="D615" s="784"/>
      <c r="E615" s="785"/>
      <c r="F615" s="786"/>
      <c r="G615" s="699"/>
      <c r="H615" s="786"/>
      <c r="I615" s="699"/>
      <c r="J615" s="786"/>
      <c r="K615" s="786"/>
      <c r="L615" s="784"/>
      <c r="M615" s="788"/>
      <c r="N615" s="788"/>
      <c r="O615" s="31"/>
      <c r="P615" s="31"/>
      <c r="Q615" s="31"/>
      <c r="R615" s="43"/>
      <c r="S615" s="43"/>
      <c r="T615" s="43"/>
      <c r="U615" s="43"/>
      <c r="V615" s="43"/>
      <c r="W615" s="43"/>
      <c r="X615" s="350">
        <f>SUM(W614:AH614)</f>
        <v>339930000</v>
      </c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797" t="s">
        <v>295</v>
      </c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</row>
    <row r="616" spans="1:54" ht="14.25" customHeight="1">
      <c r="A616" s="232"/>
      <c r="B616" s="232"/>
      <c r="C616" s="232"/>
      <c r="D616" s="200"/>
      <c r="E616" s="201"/>
      <c r="F616" s="199"/>
      <c r="G616" s="202"/>
      <c r="H616" s="203"/>
      <c r="I616" s="199"/>
      <c r="J616" s="232"/>
      <c r="K616" s="232"/>
      <c r="L616" s="1675" t="s">
        <v>85</v>
      </c>
      <c r="M616" s="1655"/>
      <c r="N616" s="1655"/>
      <c r="O616" s="31"/>
      <c r="P616" s="31"/>
      <c r="Q616" s="31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</row>
    <row r="617" spans="1:54" ht="14.25" customHeight="1">
      <c r="A617" s="232"/>
      <c r="B617" s="1699" t="s">
        <v>87</v>
      </c>
      <c r="C617" s="1655"/>
      <c r="D617" s="207"/>
      <c r="E617" s="200"/>
      <c r="F617" s="199"/>
      <c r="G617" s="202"/>
      <c r="H617" s="203"/>
      <c r="I617" s="199"/>
      <c r="J617" s="200"/>
      <c r="K617" s="200"/>
      <c r="L617" s="1675" t="s">
        <v>86</v>
      </c>
      <c r="M617" s="1655"/>
      <c r="N617" s="1655"/>
      <c r="O617" s="31"/>
      <c r="P617" s="31"/>
      <c r="Q617" s="31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</row>
    <row r="618" spans="1:54" ht="14.25" customHeight="1">
      <c r="A618" s="199"/>
      <c r="B618" s="668"/>
      <c r="C618" s="668"/>
      <c r="D618" s="232"/>
      <c r="E618" s="669"/>
      <c r="F618" s="798">
        <f>E613/4</f>
        <v>1437500</v>
      </c>
      <c r="G618" s="799">
        <f>F618*2.5</f>
        <v>3593750</v>
      </c>
      <c r="H618" s="671"/>
      <c r="I618" s="199"/>
      <c r="J618" s="223"/>
      <c r="K618" s="223"/>
      <c r="L618" s="1676" t="s">
        <v>88</v>
      </c>
      <c r="M618" s="1655"/>
      <c r="N618" s="1655"/>
      <c r="O618" s="31"/>
      <c r="P618" s="31"/>
      <c r="Q618" s="31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</row>
    <row r="619" spans="1:54" ht="14.25" customHeight="1">
      <c r="A619" s="670"/>
      <c r="B619" s="668"/>
      <c r="C619" s="668"/>
      <c r="D619" s="232"/>
      <c r="E619" s="672"/>
      <c r="F619" s="670"/>
      <c r="G619" s="319"/>
      <c r="H619" s="671"/>
      <c r="I619" s="673"/>
      <c r="J619" s="455"/>
      <c r="K619" s="455"/>
      <c r="L619" s="1676" t="s">
        <v>89</v>
      </c>
      <c r="M619" s="1655"/>
      <c r="N619" s="1655"/>
      <c r="O619" s="31"/>
      <c r="P619" s="31"/>
      <c r="Q619" s="31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</row>
    <row r="620" spans="1:54" ht="14.25" customHeight="1">
      <c r="A620" s="673"/>
      <c r="B620" s="668"/>
      <c r="C620" s="668"/>
      <c r="D620" s="232"/>
      <c r="E620" s="672"/>
      <c r="F620" s="670"/>
      <c r="G620" s="319"/>
      <c r="H620" s="671"/>
      <c r="I620" s="673"/>
      <c r="J620" s="455"/>
      <c r="K620" s="455"/>
      <c r="L620" s="674"/>
      <c r="M620" s="674"/>
      <c r="N620" s="674"/>
      <c r="O620" s="31"/>
      <c r="P620" s="31"/>
      <c r="Q620" s="31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</row>
    <row r="621" spans="1:54" ht="14.25" customHeight="1">
      <c r="A621" s="673"/>
      <c r="B621" s="1713" t="s">
        <v>219</v>
      </c>
      <c r="C621" s="1655"/>
      <c r="D621" s="233"/>
      <c r="E621" s="619"/>
      <c r="F621" s="320"/>
      <c r="G621" s="320"/>
      <c r="H621" s="320"/>
      <c r="I621" s="673"/>
      <c r="J621" s="455"/>
      <c r="K621" s="455"/>
      <c r="L621" s="674"/>
      <c r="M621" s="674"/>
      <c r="N621" s="674"/>
      <c r="O621" s="31"/>
      <c r="P621" s="31"/>
      <c r="Q621" s="31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</row>
    <row r="622" spans="1:54" ht="14.25" customHeight="1">
      <c r="A622" s="619"/>
      <c r="B622" s="1714" t="s">
        <v>220</v>
      </c>
      <c r="C622" s="1655"/>
      <c r="D622" s="233"/>
      <c r="E622" s="531"/>
      <c r="F622" s="320"/>
      <c r="G622" s="320"/>
      <c r="H622" s="320"/>
      <c r="I622" s="675"/>
      <c r="J622" s="216"/>
      <c r="K622" s="216"/>
      <c r="L622" s="1677" t="s">
        <v>91</v>
      </c>
      <c r="M622" s="1655"/>
      <c r="N622" s="1655"/>
      <c r="O622" s="31"/>
      <c r="P622" s="31"/>
      <c r="Q622" s="31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</row>
    <row r="623" spans="1:54" ht="14.25" customHeight="1">
      <c r="A623" s="531"/>
      <c r="B623" s="455"/>
      <c r="C623" s="232"/>
      <c r="D623" s="232"/>
      <c r="E623" s="320"/>
      <c r="F623" s="319"/>
      <c r="G623" s="319"/>
      <c r="H623" s="671"/>
      <c r="I623" s="676"/>
      <c r="J623" s="677"/>
      <c r="K623" s="677"/>
      <c r="L623" s="1682" t="s">
        <v>93</v>
      </c>
      <c r="M623" s="1655"/>
      <c r="N623" s="1655"/>
      <c r="O623" s="31"/>
      <c r="P623" s="31"/>
      <c r="Q623" s="31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</row>
    <row r="624" spans="1:54" ht="14.2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31"/>
      <c r="N624" s="31"/>
      <c r="O624" s="31"/>
      <c r="P624" s="31"/>
      <c r="Q624" s="31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</row>
    <row r="625" spans="1:54" ht="14.2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31"/>
      <c r="N625" s="31"/>
      <c r="O625" s="31"/>
      <c r="P625" s="31"/>
      <c r="Q625" s="31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</row>
    <row r="626" spans="1:54" ht="14.25" customHeight="1">
      <c r="A626" s="620">
        <v>24</v>
      </c>
      <c r="B626" s="1683"/>
      <c r="C626" s="1655"/>
      <c r="D626" s="1655"/>
      <c r="E626" s="1655"/>
      <c r="F626" s="1655"/>
      <c r="G626" s="1655"/>
      <c r="H626" s="1655"/>
      <c r="I626" s="1655"/>
      <c r="J626" s="1655"/>
      <c r="K626" s="1655"/>
      <c r="L626" s="1655"/>
      <c r="M626" s="1655"/>
      <c r="N626" s="621"/>
      <c r="O626" s="31"/>
      <c r="P626" s="31"/>
      <c r="Q626" s="31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</row>
    <row r="627" spans="1:54" ht="14.25" customHeight="1">
      <c r="A627" s="621"/>
      <c r="B627" s="1670" t="s">
        <v>45</v>
      </c>
      <c r="C627" s="1655"/>
      <c r="D627" s="1655"/>
      <c r="E627" s="1655"/>
      <c r="F627" s="1655"/>
      <c r="G627" s="1655"/>
      <c r="H627" s="1655"/>
      <c r="I627" s="1655"/>
      <c r="J627" s="1655"/>
      <c r="K627" s="1655"/>
      <c r="L627" s="1655"/>
      <c r="M627" s="1655"/>
      <c r="N627" s="1655"/>
      <c r="O627" s="31"/>
      <c r="P627" s="31"/>
      <c r="Q627" s="31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</row>
    <row r="628" spans="1:54" ht="14.25" customHeight="1">
      <c r="A628" s="621"/>
      <c r="B628" s="1670" t="s">
        <v>46</v>
      </c>
      <c r="C628" s="1655"/>
      <c r="D628" s="1655"/>
      <c r="E628" s="1655"/>
      <c r="F628" s="1655"/>
      <c r="G628" s="1655"/>
      <c r="H628" s="1655"/>
      <c r="I628" s="1655"/>
      <c r="J628" s="1655"/>
      <c r="K628" s="1655"/>
      <c r="L628" s="1655"/>
      <c r="M628" s="1655"/>
      <c r="N628" s="1655"/>
      <c r="O628" s="31"/>
      <c r="P628" s="31"/>
      <c r="Q628" s="31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</row>
    <row r="629" spans="1:54" ht="14.25" customHeight="1">
      <c r="A629" s="621"/>
      <c r="B629" s="1670" t="s">
        <v>47</v>
      </c>
      <c r="C629" s="1655"/>
      <c r="D629" s="1655"/>
      <c r="E629" s="1655"/>
      <c r="F629" s="1655"/>
      <c r="G629" s="1655"/>
      <c r="H629" s="1655"/>
      <c r="I629" s="1655"/>
      <c r="J629" s="1655"/>
      <c r="K629" s="1655"/>
      <c r="L629" s="1655"/>
      <c r="M629" s="1655"/>
      <c r="N629" s="1655"/>
      <c r="O629" s="31"/>
      <c r="P629" s="31"/>
      <c r="Q629" s="31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</row>
    <row r="630" spans="1:54" ht="14.25" customHeight="1">
      <c r="A630" s="622"/>
      <c r="B630" s="622"/>
      <c r="C630" s="623"/>
      <c r="D630" s="623"/>
      <c r="E630" s="624"/>
      <c r="F630" s="625"/>
      <c r="G630" s="626"/>
      <c r="H630" s="627"/>
      <c r="I630" s="626" t="s">
        <v>49</v>
      </c>
      <c r="J630" s="626"/>
      <c r="K630" s="626"/>
      <c r="L630" s="628"/>
      <c r="M630" s="629"/>
      <c r="N630" s="629"/>
      <c r="O630" s="31"/>
      <c r="P630" s="319"/>
      <c r="Q630" s="319"/>
      <c r="R630" s="232"/>
      <c r="S630" s="319"/>
      <c r="T630" s="232"/>
      <c r="U630" s="232"/>
      <c r="V630" s="232"/>
      <c r="W630" s="1678" t="s">
        <v>137</v>
      </c>
      <c r="X630" s="1655"/>
      <c r="Y630" s="1655"/>
      <c r="Z630" s="1655"/>
      <c r="AA630" s="1655"/>
      <c r="AB630" s="1655"/>
      <c r="AC630" s="1655"/>
      <c r="AD630" s="1655"/>
      <c r="AE630" s="1655"/>
      <c r="AF630" s="1655"/>
      <c r="AG630" s="1655"/>
      <c r="AH630" s="1655"/>
      <c r="AI630" s="455"/>
      <c r="AJ630" s="232"/>
      <c r="AK630" s="232"/>
      <c r="AL630" s="233"/>
      <c r="AM630" s="320"/>
      <c r="AN630" s="320"/>
      <c r="AO630" s="320"/>
      <c r="AP630" s="320"/>
      <c r="AQ630" s="320"/>
      <c r="AR630" s="320"/>
      <c r="AS630" s="320"/>
      <c r="AT630" s="320"/>
      <c r="AU630" s="320"/>
      <c r="AV630" s="320"/>
      <c r="AW630" s="320"/>
      <c r="AX630" s="320"/>
      <c r="AY630" s="319"/>
      <c r="AZ630" s="43"/>
      <c r="BA630" s="43"/>
      <c r="BB630" s="43"/>
    </row>
    <row r="631" spans="1:54" ht="25.5" customHeight="1">
      <c r="A631" s="622"/>
      <c r="B631" s="622"/>
      <c r="C631" s="623"/>
      <c r="D631" s="623"/>
      <c r="E631" s="624"/>
      <c r="F631" s="625"/>
      <c r="G631" s="626"/>
      <c r="H631" s="627"/>
      <c r="I631" s="626"/>
      <c r="J631" s="626"/>
      <c r="K631" s="626"/>
      <c r="L631" s="628"/>
      <c r="M631" s="629"/>
      <c r="N631" s="629"/>
      <c r="O631" s="31"/>
      <c r="P631" s="1679" t="s">
        <v>52</v>
      </c>
      <c r="Q631" s="1680" t="s">
        <v>53</v>
      </c>
      <c r="R631" s="1681"/>
      <c r="S631" s="1679" t="s">
        <v>54</v>
      </c>
      <c r="T631" s="456"/>
      <c r="U631" s="456"/>
      <c r="V631" s="456"/>
      <c r="W631" s="457">
        <v>1</v>
      </c>
      <c r="X631" s="457">
        <v>2</v>
      </c>
      <c r="Y631" s="457">
        <v>3</v>
      </c>
      <c r="Z631" s="457">
        <v>4</v>
      </c>
      <c r="AA631" s="457">
        <v>5</v>
      </c>
      <c r="AB631" s="457">
        <v>6</v>
      </c>
      <c r="AC631" s="457">
        <v>7</v>
      </c>
      <c r="AD631" s="457">
        <v>8</v>
      </c>
      <c r="AE631" s="457">
        <v>9</v>
      </c>
      <c r="AF631" s="457">
        <v>10</v>
      </c>
      <c r="AG631" s="457">
        <v>11</v>
      </c>
      <c r="AH631" s="458">
        <v>12</v>
      </c>
      <c r="AI631" s="232"/>
      <c r="AJ631" s="456"/>
      <c r="AK631" s="456"/>
      <c r="AL631" s="708"/>
      <c r="AM631" s="461">
        <v>1</v>
      </c>
      <c r="AN631" s="461">
        <v>2</v>
      </c>
      <c r="AO631" s="461">
        <v>3</v>
      </c>
      <c r="AP631" s="461">
        <v>4</v>
      </c>
      <c r="AQ631" s="461">
        <v>5</v>
      </c>
      <c r="AR631" s="461">
        <v>6</v>
      </c>
      <c r="AS631" s="461">
        <v>7</v>
      </c>
      <c r="AT631" s="461">
        <v>8</v>
      </c>
      <c r="AU631" s="461">
        <v>9</v>
      </c>
      <c r="AV631" s="461">
        <v>10</v>
      </c>
      <c r="AW631" s="461">
        <v>11</v>
      </c>
      <c r="AX631" s="462">
        <v>12</v>
      </c>
      <c r="AY631" s="319"/>
      <c r="AZ631" s="43"/>
      <c r="BA631" s="43"/>
      <c r="BB631" s="43"/>
    </row>
    <row r="632" spans="1:54" ht="14.25" customHeight="1">
      <c r="A632" s="1709" t="s">
        <v>56</v>
      </c>
      <c r="B632" s="1710" t="s">
        <v>57</v>
      </c>
      <c r="C632" s="1710" t="s">
        <v>58</v>
      </c>
      <c r="D632" s="1710" t="s">
        <v>59</v>
      </c>
      <c r="E632" s="1705" t="s">
        <v>60</v>
      </c>
      <c r="F632" s="1706" t="s">
        <v>61</v>
      </c>
      <c r="G632" s="1711" t="s">
        <v>62</v>
      </c>
      <c r="H632" s="1691"/>
      <c r="I632" s="1691"/>
      <c r="J632" s="1692"/>
      <c r="K632" s="1706" t="s">
        <v>63</v>
      </c>
      <c r="L632" s="1705" t="s">
        <v>64</v>
      </c>
      <c r="M632" s="1707" t="s">
        <v>65</v>
      </c>
      <c r="N632" s="1710" t="s">
        <v>66</v>
      </c>
      <c r="O632" s="31"/>
      <c r="P632" s="1663"/>
      <c r="Q632" s="1663"/>
      <c r="R632" s="1663"/>
      <c r="S632" s="1663"/>
      <c r="T632" s="550">
        <v>2</v>
      </c>
      <c r="U632" s="550"/>
      <c r="V632" s="551"/>
      <c r="W632" s="552"/>
      <c r="X632" s="551"/>
      <c r="Y632" s="552"/>
      <c r="Z632" s="552"/>
      <c r="AA632" s="552"/>
      <c r="AB632" s="552"/>
      <c r="AC632" s="552"/>
      <c r="AD632" s="552"/>
      <c r="AE632" s="552"/>
      <c r="AF632" s="552"/>
      <c r="AG632" s="552"/>
      <c r="AH632" s="552"/>
      <c r="AI632" s="552"/>
      <c r="AJ632" s="550">
        <v>11</v>
      </c>
      <c r="AK632" s="550"/>
      <c r="AL632" s="681"/>
      <c r="AM632" s="1737" t="s">
        <v>67</v>
      </c>
      <c r="AN632" s="1671"/>
      <c r="AO632" s="1671"/>
      <c r="AP632" s="1671"/>
      <c r="AQ632" s="1671"/>
      <c r="AR632" s="1671"/>
      <c r="AS632" s="1671"/>
      <c r="AT632" s="1671"/>
      <c r="AU632" s="1671"/>
      <c r="AV632" s="1671"/>
      <c r="AW632" s="1671"/>
      <c r="AX632" s="1671"/>
      <c r="AY632" s="319"/>
      <c r="AZ632" s="43"/>
      <c r="BA632" s="43"/>
      <c r="BB632" s="43"/>
    </row>
    <row r="633" spans="1:54" ht="14.25" customHeight="1">
      <c r="A633" s="1663"/>
      <c r="B633" s="1663"/>
      <c r="C633" s="1663"/>
      <c r="D633" s="1663"/>
      <c r="E633" s="1663"/>
      <c r="F633" s="1663"/>
      <c r="G633" s="1711" t="s">
        <v>68</v>
      </c>
      <c r="H633" s="1692"/>
      <c r="I633" s="1711" t="s">
        <v>69</v>
      </c>
      <c r="J633" s="1692"/>
      <c r="K633" s="1663"/>
      <c r="L633" s="1663"/>
      <c r="M633" s="1708"/>
      <c r="N633" s="1663"/>
      <c r="O633" s="31"/>
      <c r="P633" s="1664"/>
      <c r="Q633" s="1664"/>
      <c r="R633" s="1664"/>
      <c r="S633" s="1664"/>
      <c r="T633" s="234"/>
      <c r="U633" s="234"/>
      <c r="V633" s="234"/>
      <c r="W633" s="235" t="s">
        <v>16</v>
      </c>
      <c r="X633" s="235" t="s">
        <v>70</v>
      </c>
      <c r="Y633" s="236" t="s">
        <v>18</v>
      </c>
      <c r="Z633" s="236" t="s">
        <v>19</v>
      </c>
      <c r="AA633" s="236" t="s">
        <v>20</v>
      </c>
      <c r="AB633" s="236" t="s">
        <v>21</v>
      </c>
      <c r="AC633" s="236" t="s">
        <v>22</v>
      </c>
      <c r="AD633" s="235" t="s">
        <v>23</v>
      </c>
      <c r="AE633" s="235" t="s">
        <v>24</v>
      </c>
      <c r="AF633" s="235" t="s">
        <v>25</v>
      </c>
      <c r="AG633" s="235" t="s">
        <v>26</v>
      </c>
      <c r="AH633" s="235" t="s">
        <v>27</v>
      </c>
      <c r="AI633" s="466"/>
      <c r="AJ633" s="234"/>
      <c r="AK633" s="234"/>
      <c r="AL633" s="709"/>
      <c r="AM633" s="239" t="s">
        <v>16</v>
      </c>
      <c r="AN633" s="239" t="s">
        <v>70</v>
      </c>
      <c r="AO633" s="240" t="s">
        <v>18</v>
      </c>
      <c r="AP633" s="240" t="s">
        <v>19</v>
      </c>
      <c r="AQ633" s="240" t="s">
        <v>20</v>
      </c>
      <c r="AR633" s="240" t="s">
        <v>21</v>
      </c>
      <c r="AS633" s="240" t="s">
        <v>22</v>
      </c>
      <c r="AT633" s="239" t="s">
        <v>23</v>
      </c>
      <c r="AU633" s="239" t="s">
        <v>24</v>
      </c>
      <c r="AV633" s="239" t="s">
        <v>25</v>
      </c>
      <c r="AW633" s="239" t="s">
        <v>26</v>
      </c>
      <c r="AX633" s="239" t="s">
        <v>27</v>
      </c>
      <c r="AY633" s="319"/>
      <c r="AZ633" s="43"/>
      <c r="BA633" s="43"/>
      <c r="BB633" s="43"/>
    </row>
    <row r="634" spans="1:54" ht="39" customHeight="1">
      <c r="A634" s="1663"/>
      <c r="B634" s="1663"/>
      <c r="C634" s="1663"/>
      <c r="D634" s="1663"/>
      <c r="E634" s="1663"/>
      <c r="F634" s="1663"/>
      <c r="G634" s="71" t="s">
        <v>53</v>
      </c>
      <c r="H634" s="71" t="s">
        <v>71</v>
      </c>
      <c r="I634" s="71" t="s">
        <v>53</v>
      </c>
      <c r="J634" s="71" t="s">
        <v>71</v>
      </c>
      <c r="K634" s="1664"/>
      <c r="L634" s="1663"/>
      <c r="M634" s="1708"/>
      <c r="N634" s="1663"/>
      <c r="O634" s="31"/>
      <c r="P634" s="343"/>
      <c r="Q634" s="343"/>
      <c r="R634" s="344"/>
      <c r="S634" s="343"/>
      <c r="T634" s="241" t="str">
        <f>+B635</f>
        <v>3.31.01.2.09.06</v>
      </c>
      <c r="U634" s="241" t="str">
        <f>+B636</f>
        <v>Sub Kegiatan Pemeliharaan Peralatan dan Mesin Lainnya</v>
      </c>
      <c r="V634" s="243">
        <f>+E644</f>
        <v>67990000</v>
      </c>
      <c r="W634" s="800"/>
      <c r="X634" s="801"/>
      <c r="Y634" s="801"/>
      <c r="Z634" s="801"/>
      <c r="AA634" s="801"/>
      <c r="AB634" s="801"/>
      <c r="AC634" s="801"/>
      <c r="AD634" s="801"/>
      <c r="AE634" s="801"/>
      <c r="AF634" s="801"/>
      <c r="AG634" s="801"/>
      <c r="AH634" s="801"/>
      <c r="AI634" s="561"/>
      <c r="AJ634" s="241" t="str">
        <f t="shared" ref="AJ634:AK634" si="628">+T634</f>
        <v>3.31.01.2.09.06</v>
      </c>
      <c r="AK634" s="241" t="str">
        <f t="shared" si="628"/>
        <v>Sub Kegiatan Pemeliharaan Peralatan dan Mesin Lainnya</v>
      </c>
      <c r="AL634" s="244">
        <f>+AL644</f>
        <v>67990000</v>
      </c>
      <c r="AM634" s="493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319"/>
      <c r="AZ634" s="43"/>
      <c r="BA634" s="43"/>
      <c r="BB634" s="43"/>
    </row>
    <row r="635" spans="1:54" ht="39" customHeight="1">
      <c r="A635" s="802">
        <v>1</v>
      </c>
      <c r="B635" s="633" t="s">
        <v>296</v>
      </c>
      <c r="C635" s="651"/>
      <c r="D635" s="634"/>
      <c r="E635" s="712"/>
      <c r="F635" s="636"/>
      <c r="G635" s="637"/>
      <c r="H635" s="638"/>
      <c r="I635" s="637"/>
      <c r="J635" s="637"/>
      <c r="K635" s="637"/>
      <c r="L635" s="639"/>
      <c r="M635" s="631"/>
      <c r="N635" s="631"/>
      <c r="O635" s="31"/>
      <c r="P635" s="714"/>
      <c r="Q635" s="714"/>
      <c r="R635" s="715"/>
      <c r="S635" s="343">
        <f>+W635+X635+Y635+Z635</f>
        <v>0</v>
      </c>
      <c r="T635" s="242">
        <f t="shared" ref="T635:V635" si="629">+C635</f>
        <v>0</v>
      </c>
      <c r="U635" s="242">
        <f t="shared" si="629"/>
        <v>0</v>
      </c>
      <c r="V635" s="243">
        <f t="shared" si="629"/>
        <v>0</v>
      </c>
      <c r="W635" s="800"/>
      <c r="X635" s="801"/>
      <c r="Y635" s="803"/>
      <c r="Z635" s="801"/>
      <c r="AA635" s="801"/>
      <c r="AB635" s="803"/>
      <c r="AC635" s="801"/>
      <c r="AD635" s="801"/>
      <c r="AE635" s="803"/>
      <c r="AF635" s="801"/>
      <c r="AG635" s="801"/>
      <c r="AH635" s="804"/>
      <c r="AI635" s="108"/>
      <c r="AJ635" s="242">
        <f t="shared" ref="AJ635:AL635" si="630">+T635</f>
        <v>0</v>
      </c>
      <c r="AK635" s="242">
        <f t="shared" si="630"/>
        <v>0</v>
      </c>
      <c r="AL635" s="716">
        <f t="shared" si="630"/>
        <v>0</v>
      </c>
      <c r="AM635" s="493"/>
      <c r="AN635" s="105"/>
      <c r="AO635" s="792"/>
      <c r="AP635" s="105"/>
      <c r="AQ635" s="105"/>
      <c r="AR635" s="792"/>
      <c r="AS635" s="105"/>
      <c r="AT635" s="105"/>
      <c r="AU635" s="792"/>
      <c r="AV635" s="105"/>
      <c r="AW635" s="105"/>
      <c r="AX635" s="102"/>
      <c r="AY635" s="319">
        <f t="shared" ref="AY635:AY644" si="631">SUM(AM635:AX635)</f>
        <v>0</v>
      </c>
      <c r="AZ635" s="43"/>
      <c r="BA635" s="43"/>
      <c r="BB635" s="43"/>
    </row>
    <row r="636" spans="1:54" ht="62.25" customHeight="1">
      <c r="A636" s="660"/>
      <c r="B636" s="634" t="s">
        <v>297</v>
      </c>
      <c r="C636" s="632" t="s">
        <v>298</v>
      </c>
      <c r="D636" s="634" t="s">
        <v>299</v>
      </c>
      <c r="E636" s="644">
        <v>15000000</v>
      </c>
      <c r="F636" s="636">
        <f t="shared" ref="F636:F643" si="632">+AY636</f>
        <v>0</v>
      </c>
      <c r="G636" s="637">
        <f t="shared" ref="G636:G644" si="633">+I636</f>
        <v>0</v>
      </c>
      <c r="H636" s="638">
        <f>'BERKALI KALI'!G349</f>
        <v>0</v>
      </c>
      <c r="I636" s="637">
        <f t="shared" ref="I636:I643" si="634">+Q636</f>
        <v>0</v>
      </c>
      <c r="J636" s="637">
        <f t="shared" ref="J636:J644" si="635">+F636/E636*100</f>
        <v>0</v>
      </c>
      <c r="K636" s="637">
        <f t="shared" ref="K636:K643" si="636">S636</f>
        <v>0</v>
      </c>
      <c r="L636" s="639">
        <f t="shared" ref="L636:L643" si="637">+E636-F636</f>
        <v>15000000</v>
      </c>
      <c r="M636" s="631"/>
      <c r="N636" s="631"/>
      <c r="O636" s="31"/>
      <c r="P636" s="714">
        <f t="shared" ref="P636:P643" si="638">+E636/$E$644*H636</f>
        <v>0</v>
      </c>
      <c r="Q636" s="714">
        <f t="shared" ref="Q636:Q644" si="639">+S636/E636*100</f>
        <v>0</v>
      </c>
      <c r="R636" s="715"/>
      <c r="S636" s="343">
        <f t="shared" ref="S636:S643" si="640">+W636</f>
        <v>0</v>
      </c>
      <c r="T636" s="242" t="str">
        <f t="shared" ref="T636:V636" si="641">+C636</f>
        <v>5.1.02.03.02.0086</v>
      </c>
      <c r="U636" s="242" t="str">
        <f t="shared" si="641"/>
        <v>Belanja Pemeliharaan Alat Bengkel dan Alat Ukur- Alat Ukur -Alat Kalibrasi</v>
      </c>
      <c r="V636" s="243">
        <f t="shared" si="641"/>
        <v>15000000</v>
      </c>
      <c r="W636" s="805">
        <v>0</v>
      </c>
      <c r="X636" s="806">
        <v>7500000</v>
      </c>
      <c r="Y636" s="806">
        <v>0</v>
      </c>
      <c r="Z636" s="806">
        <v>0</v>
      </c>
      <c r="AA636" s="806">
        <v>0</v>
      </c>
      <c r="AB636" s="806">
        <v>3050000</v>
      </c>
      <c r="AC636" s="806">
        <v>0</v>
      </c>
      <c r="AD636" s="806">
        <v>0</v>
      </c>
      <c r="AE636" s="806">
        <v>0</v>
      </c>
      <c r="AF636" s="806">
        <v>7500000</v>
      </c>
      <c r="AG636" s="806">
        <v>0</v>
      </c>
      <c r="AH636" s="806">
        <v>0</v>
      </c>
      <c r="AI636" s="108"/>
      <c r="AJ636" s="242" t="str">
        <f t="shared" ref="AJ636:AL636" si="642">+T636</f>
        <v>5.1.02.03.02.0086</v>
      </c>
      <c r="AK636" s="242" t="str">
        <f t="shared" si="642"/>
        <v>Belanja Pemeliharaan Alat Bengkel dan Alat Ukur- Alat Ukur -Alat Kalibrasi</v>
      </c>
      <c r="AL636" s="741">
        <f t="shared" si="642"/>
        <v>15000000</v>
      </c>
      <c r="AM636" s="493"/>
      <c r="AN636" s="105"/>
      <c r="AO636" s="105"/>
      <c r="AP636" s="105"/>
      <c r="AQ636" s="105"/>
      <c r="AR636" s="105"/>
      <c r="AS636" s="105"/>
      <c r="AT636" s="494"/>
      <c r="AU636" s="105"/>
      <c r="AV636" s="105"/>
      <c r="AW636" s="494"/>
      <c r="AX636" s="102"/>
      <c r="AY636" s="319">
        <f t="shared" si="631"/>
        <v>0</v>
      </c>
      <c r="AZ636" s="43"/>
      <c r="BA636" s="43"/>
      <c r="BB636" s="43"/>
    </row>
    <row r="637" spans="1:54" ht="61.5" customHeight="1">
      <c r="A637" s="660"/>
      <c r="B637" s="643"/>
      <c r="C637" s="632" t="s">
        <v>300</v>
      </c>
      <c r="D637" s="247" t="s">
        <v>301</v>
      </c>
      <c r="E637" s="644">
        <v>12200000</v>
      </c>
      <c r="F637" s="636">
        <f t="shared" si="632"/>
        <v>0</v>
      </c>
      <c r="G637" s="637">
        <f t="shared" si="633"/>
        <v>0</v>
      </c>
      <c r="H637" s="638">
        <f>'Kertas Kerja Bantu'!F185</f>
        <v>0</v>
      </c>
      <c r="I637" s="637">
        <f t="shared" si="634"/>
        <v>0</v>
      </c>
      <c r="J637" s="637">
        <f t="shared" si="635"/>
        <v>0</v>
      </c>
      <c r="K637" s="637">
        <f t="shared" si="636"/>
        <v>0</v>
      </c>
      <c r="L637" s="639">
        <f t="shared" si="637"/>
        <v>12200000</v>
      </c>
      <c r="M637" s="645"/>
      <c r="N637" s="645"/>
      <c r="O637" s="31"/>
      <c r="P637" s="714">
        <f t="shared" si="638"/>
        <v>0</v>
      </c>
      <c r="Q637" s="714">
        <f t="shared" si="639"/>
        <v>0</v>
      </c>
      <c r="R637" s="715"/>
      <c r="S637" s="343">
        <f t="shared" si="640"/>
        <v>0</v>
      </c>
      <c r="T637" s="242" t="str">
        <f t="shared" ref="T637:V637" si="643">+C637</f>
        <v>5.1.02.03.02.0121</v>
      </c>
      <c r="U637" s="242" t="str">
        <f t="shared" si="643"/>
        <v>Belanja Pemeliharaan Alat Kantor dan Rumah Tangga- Alat Rumah Tangga-Alat Pendingin</v>
      </c>
      <c r="V637" s="243">
        <f t="shared" si="643"/>
        <v>12200000</v>
      </c>
      <c r="W637" s="805">
        <v>0</v>
      </c>
      <c r="X637" s="806">
        <v>3050000</v>
      </c>
      <c r="Y637" s="806">
        <v>0</v>
      </c>
      <c r="Z637" s="806">
        <v>0</v>
      </c>
      <c r="AA637" s="806">
        <v>0</v>
      </c>
      <c r="AB637" s="806">
        <v>0</v>
      </c>
      <c r="AC637" s="806">
        <v>0</v>
      </c>
      <c r="AD637" s="806">
        <v>3050000</v>
      </c>
      <c r="AE637" s="806">
        <v>0</v>
      </c>
      <c r="AF637" s="806">
        <v>0</v>
      </c>
      <c r="AG637" s="806">
        <v>3050000</v>
      </c>
      <c r="AH637" s="806">
        <v>0</v>
      </c>
      <c r="AI637" s="108"/>
      <c r="AJ637" s="242" t="str">
        <f t="shared" ref="AJ637:AL637" si="644">+T637</f>
        <v>5.1.02.03.02.0121</v>
      </c>
      <c r="AK637" s="242" t="str">
        <f t="shared" si="644"/>
        <v>Belanja Pemeliharaan Alat Kantor dan Rumah Tangga- Alat Rumah Tangga-Alat Pendingin</v>
      </c>
      <c r="AL637" s="741">
        <f t="shared" si="644"/>
        <v>12200000</v>
      </c>
      <c r="AM637" s="493"/>
      <c r="AN637" s="105"/>
      <c r="AO637" s="105"/>
      <c r="AP637" s="105"/>
      <c r="AQ637" s="105"/>
      <c r="AR637" s="105"/>
      <c r="AS637" s="105"/>
      <c r="AT637" s="494"/>
      <c r="AU637" s="105"/>
      <c r="AV637" s="105"/>
      <c r="AW637" s="494"/>
      <c r="AX637" s="102"/>
      <c r="AY637" s="319">
        <f t="shared" si="631"/>
        <v>0</v>
      </c>
      <c r="AZ637" s="43"/>
      <c r="BA637" s="43"/>
      <c r="BB637" s="43"/>
    </row>
    <row r="638" spans="1:54" ht="78" customHeight="1">
      <c r="A638" s="660"/>
      <c r="B638" s="643"/>
      <c r="C638" s="807" t="s">
        <v>302</v>
      </c>
      <c r="D638" s="247" t="s">
        <v>303</v>
      </c>
      <c r="E638" s="644">
        <v>2000000</v>
      </c>
      <c r="F638" s="636">
        <f t="shared" si="632"/>
        <v>0</v>
      </c>
      <c r="G638" s="637">
        <f t="shared" si="633"/>
        <v>0</v>
      </c>
      <c r="H638" s="638">
        <f>'Kertas Kerja Bantu'!F186</f>
        <v>0</v>
      </c>
      <c r="I638" s="637">
        <f t="shared" si="634"/>
        <v>0</v>
      </c>
      <c r="J638" s="637">
        <f t="shared" si="635"/>
        <v>0</v>
      </c>
      <c r="K638" s="637">
        <f t="shared" si="636"/>
        <v>0</v>
      </c>
      <c r="L638" s="639">
        <f t="shared" si="637"/>
        <v>2000000</v>
      </c>
      <c r="M638" s="633"/>
      <c r="N638" s="633"/>
      <c r="O638" s="31"/>
      <c r="P638" s="714">
        <f t="shared" si="638"/>
        <v>0</v>
      </c>
      <c r="Q638" s="714">
        <f t="shared" si="639"/>
        <v>0</v>
      </c>
      <c r="R638" s="715"/>
      <c r="S638" s="343">
        <f t="shared" si="640"/>
        <v>0</v>
      </c>
      <c r="T638" s="242" t="str">
        <f t="shared" ref="T638:V638" si="645">+C638</f>
        <v>5.1.02.03.02.0148</v>
      </c>
      <c r="U638" s="242" t="str">
        <f t="shared" si="645"/>
        <v>Belanja Pemeliharaan Alat Studio, Kominikasi, dan Pemancar -Alat Komunikasi-Alat Komunikasi Lainnya</v>
      </c>
      <c r="V638" s="243">
        <f t="shared" si="645"/>
        <v>2000000</v>
      </c>
      <c r="W638" s="805">
        <v>0</v>
      </c>
      <c r="X638" s="806">
        <v>0</v>
      </c>
      <c r="Y638" s="806">
        <v>0</v>
      </c>
      <c r="Z638" s="806">
        <v>0</v>
      </c>
      <c r="AA638" s="806">
        <v>1000000</v>
      </c>
      <c r="AB638" s="806">
        <v>2920000</v>
      </c>
      <c r="AC638" s="806">
        <v>0</v>
      </c>
      <c r="AD638" s="806">
        <v>1000000</v>
      </c>
      <c r="AE638" s="806">
        <v>0</v>
      </c>
      <c r="AF638" s="806">
        <v>0</v>
      </c>
      <c r="AG638" s="806">
        <v>0</v>
      </c>
      <c r="AH638" s="806">
        <v>0</v>
      </c>
      <c r="AI638" s="108"/>
      <c r="AJ638" s="242" t="str">
        <f t="shared" ref="AJ638:AL638" si="646">+T638</f>
        <v>5.1.02.03.02.0148</v>
      </c>
      <c r="AK638" s="242" t="str">
        <f t="shared" si="646"/>
        <v>Belanja Pemeliharaan Alat Studio, Kominikasi, dan Pemancar -Alat Komunikasi-Alat Komunikasi Lainnya</v>
      </c>
      <c r="AL638" s="741">
        <f t="shared" si="646"/>
        <v>2000000</v>
      </c>
      <c r="AM638" s="493"/>
      <c r="AN638" s="105"/>
      <c r="AO638" s="105"/>
      <c r="AP638" s="105"/>
      <c r="AQ638" s="105"/>
      <c r="AR638" s="105"/>
      <c r="AS638" s="105"/>
      <c r="AT638" s="494"/>
      <c r="AU638" s="105"/>
      <c r="AV638" s="105"/>
      <c r="AW638" s="494"/>
      <c r="AX638" s="102"/>
      <c r="AY638" s="319">
        <f t="shared" si="631"/>
        <v>0</v>
      </c>
      <c r="AZ638" s="43"/>
      <c r="BA638" s="43"/>
      <c r="BB638" s="43"/>
    </row>
    <row r="639" spans="1:54" ht="57" customHeight="1">
      <c r="A639" s="660"/>
      <c r="B639" s="643"/>
      <c r="C639" s="807" t="s">
        <v>304</v>
      </c>
      <c r="D639" s="247" t="s">
        <v>305</v>
      </c>
      <c r="E639" s="644">
        <v>14600000</v>
      </c>
      <c r="F639" s="636">
        <f t="shared" si="632"/>
        <v>0</v>
      </c>
      <c r="G639" s="637">
        <f t="shared" si="633"/>
        <v>0</v>
      </c>
      <c r="H639" s="638">
        <f>'Kertas Kerja Bantu'!F187</f>
        <v>0</v>
      </c>
      <c r="I639" s="637">
        <f t="shared" si="634"/>
        <v>0</v>
      </c>
      <c r="J639" s="637">
        <f t="shared" si="635"/>
        <v>0</v>
      </c>
      <c r="K639" s="637">
        <f t="shared" si="636"/>
        <v>0</v>
      </c>
      <c r="L639" s="639">
        <f t="shared" si="637"/>
        <v>14600000</v>
      </c>
      <c r="M639" s="633"/>
      <c r="N639" s="645"/>
      <c r="O639" s="31"/>
      <c r="P639" s="714">
        <f t="shared" si="638"/>
        <v>0</v>
      </c>
      <c r="Q639" s="714">
        <f t="shared" si="639"/>
        <v>0</v>
      </c>
      <c r="R639" s="715"/>
      <c r="S639" s="343">
        <f t="shared" si="640"/>
        <v>0</v>
      </c>
      <c r="T639" s="242" t="str">
        <f t="shared" ref="T639:V639" si="647">+C639</f>
        <v>5.1.02.03.02.0405</v>
      </c>
      <c r="U639" s="242" t="str">
        <f t="shared" si="647"/>
        <v>Belanja Pemeliharaan Komputer-Komputer Unit-Personal Komputer</v>
      </c>
      <c r="V639" s="243">
        <f t="shared" si="647"/>
        <v>14600000</v>
      </c>
      <c r="W639" s="805">
        <v>0</v>
      </c>
      <c r="X639" s="806">
        <v>2920000</v>
      </c>
      <c r="Y639" s="806">
        <v>0</v>
      </c>
      <c r="Z639" s="806">
        <v>2920000</v>
      </c>
      <c r="AA639" s="806">
        <v>0</v>
      </c>
      <c r="AB639" s="806">
        <v>0</v>
      </c>
      <c r="AC639" s="806">
        <v>0</v>
      </c>
      <c r="AD639" s="806">
        <v>2920000</v>
      </c>
      <c r="AE639" s="806">
        <v>0</v>
      </c>
      <c r="AF639" s="806">
        <v>0</v>
      </c>
      <c r="AG639" s="806">
        <v>2920000</v>
      </c>
      <c r="AH639" s="806">
        <v>0</v>
      </c>
      <c r="AI639" s="108"/>
      <c r="AJ639" s="242" t="str">
        <f t="shared" ref="AJ639:AL639" si="648">+T639</f>
        <v>5.1.02.03.02.0405</v>
      </c>
      <c r="AK639" s="242" t="str">
        <f t="shared" si="648"/>
        <v>Belanja Pemeliharaan Komputer-Komputer Unit-Personal Komputer</v>
      </c>
      <c r="AL639" s="741">
        <f t="shared" si="648"/>
        <v>14600000</v>
      </c>
      <c r="AM639" s="493"/>
      <c r="AN639" s="105"/>
      <c r="AO639" s="105"/>
      <c r="AP639" s="105"/>
      <c r="AQ639" s="105"/>
      <c r="AR639" s="105"/>
      <c r="AS639" s="105"/>
      <c r="AT639" s="494"/>
      <c r="AU639" s="105"/>
      <c r="AV639" s="105"/>
      <c r="AW639" s="494"/>
      <c r="AX639" s="102"/>
      <c r="AY639" s="319">
        <f t="shared" si="631"/>
        <v>0</v>
      </c>
      <c r="AZ639" s="43"/>
      <c r="BA639" s="43"/>
      <c r="BB639" s="43"/>
    </row>
    <row r="640" spans="1:54" ht="50.25" customHeight="1">
      <c r="A640" s="660"/>
      <c r="B640" s="643"/>
      <c r="C640" s="807" t="s">
        <v>306</v>
      </c>
      <c r="D640" s="247" t="s">
        <v>307</v>
      </c>
      <c r="E640" s="644">
        <v>4380000</v>
      </c>
      <c r="F640" s="636">
        <f t="shared" si="632"/>
        <v>0</v>
      </c>
      <c r="G640" s="637">
        <f t="shared" si="633"/>
        <v>0</v>
      </c>
      <c r="H640" s="638">
        <f>'Kertas Kerja Bantu'!F188</f>
        <v>0</v>
      </c>
      <c r="I640" s="637">
        <f t="shared" si="634"/>
        <v>0</v>
      </c>
      <c r="J640" s="637">
        <f t="shared" si="635"/>
        <v>0</v>
      </c>
      <c r="K640" s="637">
        <f t="shared" si="636"/>
        <v>0</v>
      </c>
      <c r="L640" s="639">
        <f t="shared" si="637"/>
        <v>4380000</v>
      </c>
      <c r="M640" s="633"/>
      <c r="N640" s="720"/>
      <c r="O640" s="31"/>
      <c r="P640" s="714">
        <f t="shared" si="638"/>
        <v>0</v>
      </c>
      <c r="Q640" s="714">
        <f t="shared" si="639"/>
        <v>0</v>
      </c>
      <c r="R640" s="715"/>
      <c r="S640" s="343">
        <f t="shared" si="640"/>
        <v>0</v>
      </c>
      <c r="T640" s="242" t="str">
        <f t="shared" ref="T640:V640" si="649">+C640</f>
        <v>5.1.02.03.02.0406</v>
      </c>
      <c r="U640" s="242" t="str">
        <f t="shared" si="649"/>
        <v>Belanja Pemeliharaan Komputer-Komputer Unit-Komputer Unit Lainnya</v>
      </c>
      <c r="V640" s="243">
        <f t="shared" si="649"/>
        <v>4380000</v>
      </c>
      <c r="W640" s="805">
        <v>0</v>
      </c>
      <c r="X640" s="806">
        <v>2190000</v>
      </c>
      <c r="Y640" s="806">
        <v>0</v>
      </c>
      <c r="Z640" s="806">
        <v>0</v>
      </c>
      <c r="AA640" s="806">
        <v>0</v>
      </c>
      <c r="AB640" s="806">
        <v>0</v>
      </c>
      <c r="AC640" s="806">
        <v>0</v>
      </c>
      <c r="AD640" s="806">
        <v>2190000</v>
      </c>
      <c r="AE640" s="806">
        <v>0</v>
      </c>
      <c r="AF640" s="806">
        <v>0</v>
      </c>
      <c r="AG640" s="806">
        <v>0</v>
      </c>
      <c r="AH640" s="806">
        <v>0</v>
      </c>
      <c r="AI640" s="108"/>
      <c r="AJ640" s="242" t="str">
        <f t="shared" ref="AJ640:AL640" si="650">+T640</f>
        <v>5.1.02.03.02.0406</v>
      </c>
      <c r="AK640" s="242" t="str">
        <f t="shared" si="650"/>
        <v>Belanja Pemeliharaan Komputer-Komputer Unit-Komputer Unit Lainnya</v>
      </c>
      <c r="AL640" s="741">
        <f t="shared" si="650"/>
        <v>4380000</v>
      </c>
      <c r="AM640" s="493"/>
      <c r="AN640" s="105"/>
      <c r="AO640" s="105"/>
      <c r="AP640" s="105"/>
      <c r="AQ640" s="105"/>
      <c r="AR640" s="105"/>
      <c r="AS640" s="105"/>
      <c r="AT640" s="494"/>
      <c r="AU640" s="105"/>
      <c r="AV640" s="105"/>
      <c r="AW640" s="494"/>
      <c r="AX640" s="102"/>
      <c r="AY640" s="319">
        <f t="shared" si="631"/>
        <v>0</v>
      </c>
      <c r="AZ640" s="43"/>
      <c r="BA640" s="43"/>
      <c r="BB640" s="43"/>
    </row>
    <row r="641" spans="1:54" ht="58.5" customHeight="1">
      <c r="A641" s="660"/>
      <c r="B641" s="643"/>
      <c r="C641" s="807" t="s">
        <v>308</v>
      </c>
      <c r="D641" s="247" t="s">
        <v>309</v>
      </c>
      <c r="E641" s="644">
        <v>16560000</v>
      </c>
      <c r="F641" s="636">
        <f t="shared" si="632"/>
        <v>0</v>
      </c>
      <c r="G641" s="637">
        <f t="shared" si="633"/>
        <v>0</v>
      </c>
      <c r="H641" s="638">
        <f>'Kertas Kerja Bantu'!F192</f>
        <v>0</v>
      </c>
      <c r="I641" s="637">
        <f t="shared" si="634"/>
        <v>0</v>
      </c>
      <c r="J641" s="637">
        <f t="shared" si="635"/>
        <v>0</v>
      </c>
      <c r="K641" s="637">
        <f t="shared" si="636"/>
        <v>0</v>
      </c>
      <c r="L641" s="639">
        <f t="shared" si="637"/>
        <v>16560000</v>
      </c>
      <c r="M641" s="633"/>
      <c r="N641" s="633"/>
      <c r="O641" s="31"/>
      <c r="P641" s="714">
        <f t="shared" si="638"/>
        <v>0</v>
      </c>
      <c r="Q641" s="714">
        <f t="shared" si="639"/>
        <v>0</v>
      </c>
      <c r="R641" s="715"/>
      <c r="S641" s="343">
        <f t="shared" si="640"/>
        <v>0</v>
      </c>
      <c r="T641" s="242" t="str">
        <f t="shared" ref="T641:V641" si="651">+C641</f>
        <v>5.1.02.03.02.0411</v>
      </c>
      <c r="U641" s="242" t="str">
        <f t="shared" si="651"/>
        <v>Belanja Pemeliharaan Komputer-Komputer Unit-Peralatan Komputer Lainnya</v>
      </c>
      <c r="V641" s="243">
        <f t="shared" si="651"/>
        <v>16560000</v>
      </c>
      <c r="W641" s="805">
        <v>0</v>
      </c>
      <c r="X641" s="806">
        <v>3450000</v>
      </c>
      <c r="Y641" s="806">
        <v>0</v>
      </c>
      <c r="Z641" s="806">
        <v>0</v>
      </c>
      <c r="AA641" s="806">
        <v>3450000</v>
      </c>
      <c r="AB641" s="806">
        <v>0</v>
      </c>
      <c r="AC641" s="806">
        <v>0</v>
      </c>
      <c r="AD641" s="806">
        <v>3450000</v>
      </c>
      <c r="AE641" s="806">
        <v>0</v>
      </c>
      <c r="AF641" s="806">
        <v>3450000</v>
      </c>
      <c r="AG641" s="806">
        <v>0</v>
      </c>
      <c r="AH641" s="806">
        <v>2760000</v>
      </c>
      <c r="AI641" s="108"/>
      <c r="AJ641" s="242" t="str">
        <f t="shared" ref="AJ641:AL641" si="652">+T641</f>
        <v>5.1.02.03.02.0411</v>
      </c>
      <c r="AK641" s="242" t="str">
        <f t="shared" si="652"/>
        <v>Belanja Pemeliharaan Komputer-Komputer Unit-Peralatan Komputer Lainnya</v>
      </c>
      <c r="AL641" s="741">
        <f t="shared" si="652"/>
        <v>16560000</v>
      </c>
      <c r="AM641" s="493"/>
      <c r="AN641" s="105"/>
      <c r="AO641" s="105"/>
      <c r="AP641" s="105"/>
      <c r="AQ641" s="105"/>
      <c r="AR641" s="105"/>
      <c r="AS641" s="105"/>
      <c r="AT641" s="494"/>
      <c r="AU641" s="105"/>
      <c r="AV641" s="105"/>
      <c r="AW641" s="494"/>
      <c r="AX641" s="102"/>
      <c r="AY641" s="319">
        <f t="shared" si="631"/>
        <v>0</v>
      </c>
      <c r="AZ641" s="43"/>
      <c r="BA641" s="43"/>
      <c r="BB641" s="43"/>
    </row>
    <row r="642" spans="1:54" ht="50.25" customHeight="1">
      <c r="A642" s="660"/>
      <c r="B642" s="643"/>
      <c r="C642" s="807" t="s">
        <v>310</v>
      </c>
      <c r="D642" s="247" t="s">
        <v>311</v>
      </c>
      <c r="E642" s="644">
        <v>1500000</v>
      </c>
      <c r="F642" s="636">
        <f t="shared" si="632"/>
        <v>0</v>
      </c>
      <c r="G642" s="637">
        <f t="shared" si="633"/>
        <v>0</v>
      </c>
      <c r="H642" s="638">
        <f>'BERKALI KALI'!G354</f>
        <v>0</v>
      </c>
      <c r="I642" s="637">
        <f t="shared" si="634"/>
        <v>0</v>
      </c>
      <c r="J642" s="637">
        <f t="shared" si="635"/>
        <v>0</v>
      </c>
      <c r="K642" s="637">
        <f t="shared" si="636"/>
        <v>0</v>
      </c>
      <c r="L642" s="639">
        <f t="shared" si="637"/>
        <v>1500000</v>
      </c>
      <c r="M642" s="689"/>
      <c r="N642" s="631"/>
      <c r="O642" s="31"/>
      <c r="P642" s="714">
        <f t="shared" si="638"/>
        <v>0</v>
      </c>
      <c r="Q642" s="714">
        <f t="shared" si="639"/>
        <v>0</v>
      </c>
      <c r="R642" s="715"/>
      <c r="S642" s="343">
        <f t="shared" si="640"/>
        <v>0</v>
      </c>
      <c r="T642" s="242" t="str">
        <f t="shared" ref="T642:V642" si="653">+C642</f>
        <v>5.1.02.03.04.0126</v>
      </c>
      <c r="U642" s="242" t="str">
        <f t="shared" si="653"/>
        <v>Belanja Pemeliharaan Jaringan-Jaringan Listrik- Jaringan Listrik Lainnya</v>
      </c>
      <c r="V642" s="243">
        <f t="shared" si="653"/>
        <v>1500000</v>
      </c>
      <c r="W642" s="805">
        <v>0</v>
      </c>
      <c r="X642" s="806">
        <v>0</v>
      </c>
      <c r="Y642" s="806">
        <v>1000000</v>
      </c>
      <c r="Z642" s="806">
        <v>0</v>
      </c>
      <c r="AA642" s="806">
        <v>0</v>
      </c>
      <c r="AB642" s="806">
        <v>0</v>
      </c>
      <c r="AC642" s="806">
        <v>500000</v>
      </c>
      <c r="AD642" s="806">
        <v>0</v>
      </c>
      <c r="AE642" s="806">
        <v>0</v>
      </c>
      <c r="AF642" s="806">
        <v>0</v>
      </c>
      <c r="AG642" s="806">
        <v>0</v>
      </c>
      <c r="AH642" s="806">
        <v>0</v>
      </c>
      <c r="AI642" s="108"/>
      <c r="AJ642" s="242" t="str">
        <f t="shared" ref="AJ642:AL642" si="654">+T642</f>
        <v>5.1.02.03.04.0126</v>
      </c>
      <c r="AK642" s="242" t="str">
        <f t="shared" si="654"/>
        <v>Belanja Pemeliharaan Jaringan-Jaringan Listrik- Jaringan Listrik Lainnya</v>
      </c>
      <c r="AL642" s="741">
        <f t="shared" si="654"/>
        <v>1500000</v>
      </c>
      <c r="AM642" s="493"/>
      <c r="AN642" s="105"/>
      <c r="AO642" s="105"/>
      <c r="AP642" s="105"/>
      <c r="AQ642" s="105"/>
      <c r="AR642" s="105"/>
      <c r="AS642" s="105"/>
      <c r="AT642" s="494"/>
      <c r="AU642" s="105"/>
      <c r="AV642" s="105"/>
      <c r="AW642" s="494"/>
      <c r="AX642" s="102"/>
      <c r="AY642" s="319">
        <f t="shared" si="631"/>
        <v>0</v>
      </c>
      <c r="AZ642" s="43"/>
      <c r="BA642" s="43"/>
      <c r="BB642" s="43"/>
    </row>
    <row r="643" spans="1:54" ht="51" customHeight="1">
      <c r="A643" s="660"/>
      <c r="B643" s="643"/>
      <c r="C643" s="807" t="s">
        <v>312</v>
      </c>
      <c r="D643" s="247" t="s">
        <v>313</v>
      </c>
      <c r="E643" s="644">
        <v>1750000</v>
      </c>
      <c r="F643" s="636">
        <f t="shared" si="632"/>
        <v>0</v>
      </c>
      <c r="G643" s="637">
        <f t="shared" si="633"/>
        <v>0</v>
      </c>
      <c r="H643" s="638">
        <f>'BERKALI KALI'!G359</f>
        <v>0</v>
      </c>
      <c r="I643" s="637">
        <f t="shared" si="634"/>
        <v>0</v>
      </c>
      <c r="J643" s="637">
        <f t="shared" si="635"/>
        <v>0</v>
      </c>
      <c r="K643" s="637">
        <f t="shared" si="636"/>
        <v>0</v>
      </c>
      <c r="L643" s="639">
        <f t="shared" si="637"/>
        <v>1750000</v>
      </c>
      <c r="M643" s="633"/>
      <c r="N643" s="720"/>
      <c r="O643" s="31"/>
      <c r="P643" s="714">
        <f t="shared" si="638"/>
        <v>0</v>
      </c>
      <c r="Q643" s="714">
        <f t="shared" si="639"/>
        <v>0</v>
      </c>
      <c r="R643" s="715"/>
      <c r="S643" s="343">
        <f t="shared" si="640"/>
        <v>0</v>
      </c>
      <c r="T643" s="242" t="str">
        <f t="shared" ref="T643:V643" si="655">+C643</f>
        <v>5.1.02.03.04.0131</v>
      </c>
      <c r="U643" s="242" t="str">
        <f t="shared" si="655"/>
        <v>Belanja Pemeliharaan Jaringan-Jaringan Telepon- Jaringan Telepon Lainnya</v>
      </c>
      <c r="V643" s="243">
        <f t="shared" si="655"/>
        <v>1750000</v>
      </c>
      <c r="W643" s="805">
        <v>0</v>
      </c>
      <c r="X643" s="806">
        <v>0</v>
      </c>
      <c r="Y643" s="806">
        <v>0</v>
      </c>
      <c r="Z643" s="806">
        <v>0</v>
      </c>
      <c r="AA643" s="806">
        <v>0</v>
      </c>
      <c r="AB643" s="806">
        <v>0</v>
      </c>
      <c r="AC643" s="806">
        <v>0</v>
      </c>
      <c r="AD643" s="808"/>
      <c r="AE643" s="806">
        <v>0</v>
      </c>
      <c r="AF643" s="806">
        <v>1750000</v>
      </c>
      <c r="AG643" s="806">
        <v>0</v>
      </c>
      <c r="AH643" s="806">
        <v>0</v>
      </c>
      <c r="AI643" s="108"/>
      <c r="AJ643" s="242" t="str">
        <f t="shared" ref="AJ643:AL643" si="656">+T643</f>
        <v>5.1.02.03.04.0131</v>
      </c>
      <c r="AK643" s="242" t="str">
        <f t="shared" si="656"/>
        <v>Belanja Pemeliharaan Jaringan-Jaringan Telepon- Jaringan Telepon Lainnya</v>
      </c>
      <c r="AL643" s="741">
        <f t="shared" si="656"/>
        <v>1750000</v>
      </c>
      <c r="AM643" s="493"/>
      <c r="AN643" s="105"/>
      <c r="AO643" s="105"/>
      <c r="AP643" s="105"/>
      <c r="AQ643" s="105"/>
      <c r="AR643" s="105"/>
      <c r="AS643" s="105"/>
      <c r="AT643" s="494"/>
      <c r="AU643" s="105"/>
      <c r="AV643" s="105"/>
      <c r="AW643" s="494"/>
      <c r="AX643" s="102"/>
      <c r="AY643" s="319">
        <f t="shared" si="631"/>
        <v>0</v>
      </c>
      <c r="AZ643" s="43"/>
      <c r="BA643" s="43"/>
      <c r="BB643" s="43"/>
    </row>
    <row r="644" spans="1:54" ht="27" customHeight="1">
      <c r="A644" s="631"/>
      <c r="B644" s="631"/>
      <c r="C644" s="650" t="s">
        <v>84</v>
      </c>
      <c r="D644" s="651"/>
      <c r="E644" s="652">
        <f t="shared" ref="E644:F644" si="657">SUM(E636:E643)</f>
        <v>67990000</v>
      </c>
      <c r="F644" s="653">
        <f t="shared" si="657"/>
        <v>0</v>
      </c>
      <c r="G644" s="653">
        <f t="shared" si="633"/>
        <v>0</v>
      </c>
      <c r="H644" s="654">
        <f t="shared" ref="H644:I644" si="658">+P644</f>
        <v>0</v>
      </c>
      <c r="I644" s="653">
        <f t="shared" si="658"/>
        <v>0</v>
      </c>
      <c r="J644" s="653">
        <f t="shared" si="635"/>
        <v>0</v>
      </c>
      <c r="K644" s="653">
        <f t="shared" ref="K644:L644" si="659">SUM(K636:K643)</f>
        <v>0</v>
      </c>
      <c r="L644" s="652">
        <f t="shared" si="659"/>
        <v>67990000</v>
      </c>
      <c r="M644" s="656"/>
      <c r="N644" s="631"/>
      <c r="O644" s="31"/>
      <c r="P644" s="343">
        <f>SUM(P636:P643)</f>
        <v>0</v>
      </c>
      <c r="Q644" s="343">
        <f t="shared" si="639"/>
        <v>0</v>
      </c>
      <c r="R644" s="344"/>
      <c r="S644" s="657">
        <f>SUM(S635:S643)</f>
        <v>0</v>
      </c>
      <c r="T644" s="344"/>
      <c r="U644" s="344"/>
      <c r="V644" s="244">
        <f t="shared" ref="V644:AH644" si="660">SUM(V635:V643)</f>
        <v>67990000</v>
      </c>
      <c r="W644" s="244">
        <f t="shared" si="660"/>
        <v>0</v>
      </c>
      <c r="X644" s="244">
        <f t="shared" si="660"/>
        <v>19110000</v>
      </c>
      <c r="Y644" s="244">
        <f t="shared" si="660"/>
        <v>1000000</v>
      </c>
      <c r="Z644" s="244">
        <f t="shared" si="660"/>
        <v>2920000</v>
      </c>
      <c r="AA644" s="244">
        <f t="shared" si="660"/>
        <v>4450000</v>
      </c>
      <c r="AB644" s="244">
        <f t="shared" si="660"/>
        <v>5970000</v>
      </c>
      <c r="AC644" s="244">
        <f t="shared" si="660"/>
        <v>500000</v>
      </c>
      <c r="AD644" s="244">
        <f t="shared" si="660"/>
        <v>12610000</v>
      </c>
      <c r="AE644" s="244">
        <f t="shared" si="660"/>
        <v>0</v>
      </c>
      <c r="AF644" s="244">
        <f t="shared" si="660"/>
        <v>12700000</v>
      </c>
      <c r="AG644" s="244">
        <f t="shared" si="660"/>
        <v>5970000</v>
      </c>
      <c r="AH644" s="244">
        <f t="shared" si="660"/>
        <v>2760000</v>
      </c>
      <c r="AI644" s="606"/>
      <c r="AJ644" s="344"/>
      <c r="AK644" s="344"/>
      <c r="AL644" s="244">
        <f t="shared" ref="AL644:AS644" si="661">SUM(AL635:AL643)</f>
        <v>67990000</v>
      </c>
      <c r="AM644" s="244">
        <f t="shared" si="661"/>
        <v>0</v>
      </c>
      <c r="AN644" s="244">
        <f t="shared" si="661"/>
        <v>0</v>
      </c>
      <c r="AO644" s="244">
        <f t="shared" si="661"/>
        <v>0</v>
      </c>
      <c r="AP644" s="244">
        <f t="shared" si="661"/>
        <v>0</v>
      </c>
      <c r="AQ644" s="244">
        <f t="shared" si="661"/>
        <v>0</v>
      </c>
      <c r="AR644" s="244">
        <f t="shared" si="661"/>
        <v>0</v>
      </c>
      <c r="AS644" s="244">
        <f t="shared" si="661"/>
        <v>0</v>
      </c>
      <c r="AT644" s="244">
        <f t="shared" ref="AT644:AU644" si="662">SUM(AT636:AT643)</f>
        <v>0</v>
      </c>
      <c r="AU644" s="244">
        <f t="shared" si="662"/>
        <v>0</v>
      </c>
      <c r="AV644" s="244">
        <f t="shared" ref="AV644:AX644" si="663">SUM(AV635:AV643)</f>
        <v>0</v>
      </c>
      <c r="AW644" s="244">
        <f t="shared" si="663"/>
        <v>0</v>
      </c>
      <c r="AX644" s="244">
        <f t="shared" si="663"/>
        <v>0</v>
      </c>
      <c r="AY644" s="319">
        <f t="shared" si="631"/>
        <v>0</v>
      </c>
      <c r="AZ644" s="43"/>
      <c r="BA644" s="43"/>
      <c r="BB644" s="43"/>
    </row>
    <row r="645" spans="1:54" ht="14.25" customHeight="1">
      <c r="A645" s="455"/>
      <c r="B645" s="669"/>
      <c r="C645" s="669"/>
      <c r="D645" s="669"/>
      <c r="E645" s="743"/>
      <c r="F645" s="670"/>
      <c r="G645" s="319"/>
      <c r="H645" s="670"/>
      <c r="I645" s="319"/>
      <c r="J645" s="670"/>
      <c r="K645" s="670"/>
      <c r="L645" s="669"/>
      <c r="M645" s="672"/>
      <c r="N645" s="672"/>
      <c r="O645" s="31"/>
      <c r="P645" s="31"/>
      <c r="Q645" s="31"/>
      <c r="R645" s="43"/>
      <c r="S645" s="43"/>
      <c r="T645" s="43"/>
      <c r="U645" s="43"/>
      <c r="V645" s="43"/>
      <c r="W645" s="43"/>
      <c r="X645" s="350">
        <f>SUM(W644:AH644)</f>
        <v>67990000</v>
      </c>
      <c r="Y645" s="43"/>
      <c r="Z645" s="43"/>
      <c r="AA645" s="43"/>
      <c r="AB645" s="43"/>
      <c r="AC645" s="43"/>
      <c r="AD645" s="43"/>
      <c r="AE645" s="43"/>
      <c r="AF645" s="350">
        <f>SUM(W644:AF644)</f>
        <v>59260000</v>
      </c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</row>
    <row r="646" spans="1:54" ht="14.25" customHeight="1">
      <c r="A646" s="232"/>
      <c r="B646" s="232"/>
      <c r="C646" s="232"/>
      <c r="D646" s="200"/>
      <c r="E646" s="201"/>
      <c r="F646" s="199"/>
      <c r="G646" s="202"/>
      <c r="H646" s="203"/>
      <c r="I646" s="199"/>
      <c r="J646" s="232"/>
      <c r="K646" s="232"/>
      <c r="L646" s="1675" t="s">
        <v>85</v>
      </c>
      <c r="M646" s="1655"/>
      <c r="N646" s="1655"/>
      <c r="O646" s="31"/>
      <c r="P646" s="31"/>
      <c r="Q646" s="31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350">
        <f>AS644+AT644+AU644</f>
        <v>0</v>
      </c>
      <c r="AT646" s="43"/>
      <c r="AU646" s="350">
        <f>AL644-AY644</f>
        <v>67990000</v>
      </c>
      <c r="AV646" s="43"/>
      <c r="AW646" s="43"/>
      <c r="AX646" s="43"/>
      <c r="AY646" s="43"/>
      <c r="AZ646" s="43"/>
      <c r="BA646" s="43"/>
      <c r="BB646" s="43"/>
    </row>
    <row r="647" spans="1:54" ht="14.25" customHeight="1">
      <c r="A647" s="232"/>
      <c r="B647" s="232"/>
      <c r="C647" s="232"/>
      <c r="D647" s="207"/>
      <c r="E647" s="200"/>
      <c r="F647" s="199"/>
      <c r="G647" s="202"/>
      <c r="H647" s="203"/>
      <c r="I647" s="199"/>
      <c r="J647" s="200"/>
      <c r="K647" s="200"/>
      <c r="L647" s="1675" t="s">
        <v>86</v>
      </c>
      <c r="M647" s="1655"/>
      <c r="N647" s="1655"/>
      <c r="O647" s="31"/>
      <c r="P647" s="31"/>
      <c r="Q647" s="31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</row>
    <row r="648" spans="1:54" ht="14.25" customHeight="1">
      <c r="A648" s="199"/>
      <c r="B648" s="1699" t="s">
        <v>87</v>
      </c>
      <c r="C648" s="1655"/>
      <c r="D648" s="232"/>
      <c r="E648" s="669"/>
      <c r="F648" s="670"/>
      <c r="G648" s="319"/>
      <c r="H648" s="671"/>
      <c r="I648" s="199"/>
      <c r="J648" s="223"/>
      <c r="K648" s="223"/>
      <c r="L648" s="1676" t="s">
        <v>88</v>
      </c>
      <c r="M648" s="1655"/>
      <c r="N648" s="1655"/>
      <c r="O648" s="31"/>
      <c r="P648" s="31"/>
      <c r="Q648" s="31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</row>
    <row r="649" spans="1:54" ht="14.25" customHeight="1">
      <c r="A649" s="670"/>
      <c r="B649" s="668"/>
      <c r="C649" s="668"/>
      <c r="D649" s="232"/>
      <c r="E649" s="672"/>
      <c r="F649" s="809">
        <f>E642/2</f>
        <v>750000</v>
      </c>
      <c r="G649" s="810">
        <f>F649*1.4</f>
        <v>1050000</v>
      </c>
      <c r="H649" s="671"/>
      <c r="I649" s="673"/>
      <c r="J649" s="455"/>
      <c r="K649" s="455"/>
      <c r="L649" s="1676" t="s">
        <v>89</v>
      </c>
      <c r="M649" s="1655"/>
      <c r="N649" s="1655"/>
      <c r="O649" s="31"/>
      <c r="P649" s="31"/>
      <c r="Q649" s="31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</row>
    <row r="650" spans="1:54" ht="14.25" customHeight="1">
      <c r="A650" s="673"/>
      <c r="B650" s="668"/>
      <c r="C650" s="668"/>
      <c r="D650" s="232"/>
      <c r="E650" s="672"/>
      <c r="F650" s="670"/>
      <c r="G650" s="319"/>
      <c r="H650" s="671"/>
      <c r="I650" s="673"/>
      <c r="J650" s="455"/>
      <c r="K650" s="455"/>
      <c r="L650" s="674"/>
      <c r="M650" s="674"/>
      <c r="N650" s="674"/>
      <c r="O650" s="31"/>
      <c r="P650" s="31"/>
      <c r="Q650" s="31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</row>
    <row r="651" spans="1:54" ht="14.25" customHeight="1">
      <c r="A651" s="673"/>
      <c r="B651" s="668"/>
      <c r="C651" s="668"/>
      <c r="D651" s="233"/>
      <c r="E651" s="619"/>
      <c r="F651" s="320"/>
      <c r="G651" s="320"/>
      <c r="H651" s="320"/>
      <c r="I651" s="673"/>
      <c r="J651" s="455"/>
      <c r="K651" s="455"/>
      <c r="L651" s="674"/>
      <c r="M651" s="674"/>
      <c r="N651" s="674"/>
      <c r="O651" s="31"/>
      <c r="P651" s="31"/>
      <c r="Q651" s="31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</row>
    <row r="652" spans="1:54" ht="14.25" customHeight="1">
      <c r="A652" s="619"/>
      <c r="B652" s="1713" t="s">
        <v>219</v>
      </c>
      <c r="C652" s="1655"/>
      <c r="D652" s="233"/>
      <c r="E652" s="531"/>
      <c r="F652" s="320"/>
      <c r="G652" s="320"/>
      <c r="H652" s="320"/>
      <c r="I652" s="675"/>
      <c r="J652" s="216"/>
      <c r="K652" s="216"/>
      <c r="L652" s="1677" t="s">
        <v>91</v>
      </c>
      <c r="M652" s="1655"/>
      <c r="N652" s="1655"/>
      <c r="O652" s="31"/>
      <c r="P652" s="31"/>
      <c r="Q652" s="31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</row>
    <row r="653" spans="1:54" ht="14.25" customHeight="1">
      <c r="A653" s="531"/>
      <c r="B653" s="1714" t="s">
        <v>220</v>
      </c>
      <c r="C653" s="1655"/>
      <c r="D653" s="232"/>
      <c r="E653" s="320"/>
      <c r="F653" s="319"/>
      <c r="G653" s="319"/>
      <c r="H653" s="671"/>
      <c r="I653" s="676"/>
      <c r="J653" s="677"/>
      <c r="K653" s="677"/>
      <c r="L653" s="1682" t="s">
        <v>93</v>
      </c>
      <c r="M653" s="1655"/>
      <c r="N653" s="1655"/>
      <c r="O653" s="31"/>
      <c r="P653" s="31"/>
      <c r="Q653" s="31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</row>
    <row r="654" spans="1:54" ht="14.2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31"/>
      <c r="N654" s="31"/>
      <c r="O654" s="31"/>
      <c r="P654" s="31"/>
      <c r="Q654" s="31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</row>
    <row r="655" spans="1:54" ht="14.25" customHeight="1">
      <c r="A655" s="172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31"/>
      <c r="N655" s="31"/>
      <c r="O655" s="31"/>
      <c r="P655" s="31"/>
      <c r="Q655" s="31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</row>
    <row r="656" spans="1:54" ht="14.25" customHeight="1">
      <c r="A656" s="43"/>
      <c r="B656" s="1683"/>
      <c r="C656" s="1655"/>
      <c r="D656" s="1655"/>
      <c r="E656" s="1655"/>
      <c r="F656" s="1655"/>
      <c r="G656" s="1655"/>
      <c r="H656" s="1655"/>
      <c r="I656" s="1655"/>
      <c r="J656" s="1655"/>
      <c r="K656" s="1655"/>
      <c r="L656" s="1655"/>
      <c r="M656" s="1655"/>
      <c r="N656" s="31"/>
      <c r="O656" s="31"/>
      <c r="P656" s="31"/>
      <c r="Q656" s="31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</row>
    <row r="657" spans="1:54" ht="14.2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31"/>
      <c r="N657" s="31"/>
      <c r="O657" s="31"/>
      <c r="P657" s="31"/>
      <c r="Q657" s="31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</row>
    <row r="658" spans="1:54" ht="14.2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31"/>
      <c r="N658" s="31"/>
      <c r="O658" s="31"/>
      <c r="P658" s="31"/>
      <c r="Q658" s="31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</row>
    <row r="659" spans="1:54" ht="14.25" customHeight="1">
      <c r="A659" s="620">
        <v>25</v>
      </c>
      <c r="B659" s="1704"/>
      <c r="C659" s="1655"/>
      <c r="D659" s="1655"/>
      <c r="E659" s="1655"/>
      <c r="F659" s="1655"/>
      <c r="G659" s="1655"/>
      <c r="H659" s="1655"/>
      <c r="I659" s="1655"/>
      <c r="J659" s="1655"/>
      <c r="K659" s="1655"/>
      <c r="L659" s="1655"/>
      <c r="M659" s="1655"/>
      <c r="N659" s="1655"/>
      <c r="O659" s="31"/>
      <c r="P659" s="31"/>
      <c r="Q659" s="31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</row>
    <row r="660" spans="1:54" ht="14.25" customHeight="1">
      <c r="A660" s="543"/>
      <c r="B660" s="1670" t="s">
        <v>45</v>
      </c>
      <c r="C660" s="1655"/>
      <c r="D660" s="1655"/>
      <c r="E660" s="1655"/>
      <c r="F660" s="1655"/>
      <c r="G660" s="1655"/>
      <c r="H660" s="1655"/>
      <c r="I660" s="1655"/>
      <c r="J660" s="1655"/>
      <c r="K660" s="1655"/>
      <c r="L660" s="1655"/>
      <c r="M660" s="1655"/>
      <c r="N660" s="1655"/>
      <c r="O660" s="31"/>
      <c r="P660" s="31"/>
      <c r="Q660" s="31"/>
      <c r="R660" s="43"/>
      <c r="S660" s="43"/>
      <c r="T660" s="43"/>
      <c r="U660" s="43"/>
      <c r="V660" s="43" t="s">
        <v>49</v>
      </c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</row>
    <row r="661" spans="1:54" ht="14.25" customHeight="1">
      <c r="A661" s="543"/>
      <c r="B661" s="1670" t="s">
        <v>46</v>
      </c>
      <c r="C661" s="1655"/>
      <c r="D661" s="1655"/>
      <c r="E661" s="1655"/>
      <c r="F661" s="1655"/>
      <c r="G661" s="1655"/>
      <c r="H661" s="1655"/>
      <c r="I661" s="1655"/>
      <c r="J661" s="1655"/>
      <c r="K661" s="1655"/>
      <c r="L661" s="1655"/>
      <c r="M661" s="1655"/>
      <c r="N661" s="1655"/>
      <c r="O661" s="31"/>
      <c r="P661" s="31"/>
      <c r="Q661" s="31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</row>
    <row r="662" spans="1:54" ht="14.25" customHeight="1">
      <c r="A662" s="225"/>
      <c r="B662" s="1670" t="s">
        <v>47</v>
      </c>
      <c r="C662" s="1655"/>
      <c r="D662" s="1655"/>
      <c r="E662" s="1655"/>
      <c r="F662" s="1655"/>
      <c r="G662" s="1655"/>
      <c r="H662" s="1655"/>
      <c r="I662" s="1655"/>
      <c r="J662" s="1655"/>
      <c r="K662" s="1655"/>
      <c r="L662" s="1655"/>
      <c r="M662" s="1655"/>
      <c r="N662" s="1655"/>
      <c r="O662" s="31"/>
      <c r="P662" s="31"/>
      <c r="Q662" s="31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</row>
    <row r="663" spans="1:54" ht="14.25" customHeight="1">
      <c r="A663" s="225"/>
      <c r="B663" s="225"/>
      <c r="C663" s="207"/>
      <c r="D663" s="207"/>
      <c r="E663" s="226"/>
      <c r="F663" s="227"/>
      <c r="G663" s="228"/>
      <c r="H663" s="229"/>
      <c r="I663" s="228"/>
      <c r="J663" s="228"/>
      <c r="K663" s="228"/>
      <c r="L663" s="230"/>
      <c r="M663" s="230"/>
      <c r="N663" s="231"/>
      <c r="O663" s="31"/>
      <c r="P663" s="31"/>
      <c r="Q663" s="31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</row>
    <row r="664" spans="1:54" ht="25.5" customHeight="1">
      <c r="A664" s="225"/>
      <c r="B664" s="225"/>
      <c r="C664" s="207"/>
      <c r="D664" s="207"/>
      <c r="E664" s="226"/>
      <c r="F664" s="227"/>
      <c r="G664" s="228"/>
      <c r="H664" s="229"/>
      <c r="I664" s="228"/>
      <c r="J664" s="228"/>
      <c r="K664" s="228"/>
      <c r="L664" s="230"/>
      <c r="M664" s="230"/>
      <c r="N664" s="231"/>
      <c r="O664" s="31"/>
      <c r="P664" s="1679" t="s">
        <v>52</v>
      </c>
      <c r="Q664" s="1680" t="s">
        <v>53</v>
      </c>
      <c r="R664" s="1681"/>
      <c r="S664" s="1679" t="s">
        <v>54</v>
      </c>
      <c r="T664" s="456"/>
      <c r="U664" s="456"/>
      <c r="V664" s="456"/>
      <c r="W664" s="457">
        <v>1</v>
      </c>
      <c r="X664" s="457">
        <v>2</v>
      </c>
      <c r="Y664" s="457">
        <v>3</v>
      </c>
      <c r="Z664" s="457">
        <v>4</v>
      </c>
      <c r="AA664" s="457">
        <v>5</v>
      </c>
      <c r="AB664" s="457">
        <v>6</v>
      </c>
      <c r="AC664" s="457">
        <v>7</v>
      </c>
      <c r="AD664" s="457">
        <v>8</v>
      </c>
      <c r="AE664" s="457">
        <v>9</v>
      </c>
      <c r="AF664" s="457">
        <v>10</v>
      </c>
      <c r="AG664" s="457">
        <v>11</v>
      </c>
      <c r="AH664" s="458">
        <v>12</v>
      </c>
      <c r="AI664" s="232"/>
      <c r="AJ664" s="456"/>
      <c r="AK664" s="456" t="s">
        <v>67</v>
      </c>
      <c r="AL664" s="460"/>
      <c r="AM664" s="461">
        <v>1</v>
      </c>
      <c r="AN664" s="461">
        <v>2</v>
      </c>
      <c r="AO664" s="461">
        <v>3</v>
      </c>
      <c r="AP664" s="461">
        <v>4</v>
      </c>
      <c r="AQ664" s="461">
        <v>5</v>
      </c>
      <c r="AR664" s="461">
        <v>6</v>
      </c>
      <c r="AS664" s="461">
        <v>7</v>
      </c>
      <c r="AT664" s="461">
        <v>8</v>
      </c>
      <c r="AU664" s="461">
        <v>9</v>
      </c>
      <c r="AV664" s="461">
        <v>10</v>
      </c>
      <c r="AW664" s="461">
        <v>11</v>
      </c>
      <c r="AX664" s="462">
        <v>12</v>
      </c>
      <c r="AY664" s="319" t="s">
        <v>95</v>
      </c>
      <c r="AZ664" s="43"/>
      <c r="BA664" s="43"/>
      <c r="BB664" s="43"/>
    </row>
    <row r="665" spans="1:54" ht="14.25" customHeight="1">
      <c r="A665" s="1709" t="s">
        <v>56</v>
      </c>
      <c r="B665" s="1710" t="s">
        <v>57</v>
      </c>
      <c r="C665" s="1710" t="s">
        <v>58</v>
      </c>
      <c r="D665" s="1710" t="s">
        <v>59</v>
      </c>
      <c r="E665" s="1705" t="s">
        <v>60</v>
      </c>
      <c r="F665" s="1706" t="s">
        <v>61</v>
      </c>
      <c r="G665" s="1711" t="s">
        <v>62</v>
      </c>
      <c r="H665" s="1691"/>
      <c r="I665" s="1691"/>
      <c r="J665" s="1692"/>
      <c r="K665" s="1706" t="s">
        <v>63</v>
      </c>
      <c r="L665" s="1705" t="s">
        <v>64</v>
      </c>
      <c r="M665" s="1707" t="s">
        <v>65</v>
      </c>
      <c r="N665" s="1710" t="s">
        <v>66</v>
      </c>
      <c r="O665" s="31"/>
      <c r="P665" s="1663"/>
      <c r="Q665" s="1663"/>
      <c r="R665" s="1663"/>
      <c r="S665" s="1663"/>
      <c r="T665" s="232">
        <v>1</v>
      </c>
      <c r="U665" s="232"/>
      <c r="V665" s="232"/>
      <c r="W665" s="232"/>
      <c r="X665" s="232"/>
      <c r="Y665" s="232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>
        <v>1</v>
      </c>
      <c r="AK665" s="232"/>
      <c r="AL665" s="233"/>
      <c r="AM665" s="1737" t="s">
        <v>67</v>
      </c>
      <c r="AN665" s="1671"/>
      <c r="AO665" s="1671"/>
      <c r="AP665" s="1671"/>
      <c r="AQ665" s="1671"/>
      <c r="AR665" s="1671"/>
      <c r="AS665" s="1671"/>
      <c r="AT665" s="1671"/>
      <c r="AU665" s="1671"/>
      <c r="AV665" s="1671"/>
      <c r="AW665" s="1671"/>
      <c r="AX665" s="1671"/>
      <c r="AY665" s="319"/>
      <c r="AZ665" s="43"/>
      <c r="BA665" s="43"/>
      <c r="BB665" s="43"/>
    </row>
    <row r="666" spans="1:54" ht="39" customHeight="1">
      <c r="A666" s="1663"/>
      <c r="B666" s="1663"/>
      <c r="C666" s="1663"/>
      <c r="D666" s="1663"/>
      <c r="E666" s="1663"/>
      <c r="F666" s="1663"/>
      <c r="G666" s="1711" t="s">
        <v>68</v>
      </c>
      <c r="H666" s="1692"/>
      <c r="I666" s="1711" t="s">
        <v>69</v>
      </c>
      <c r="J666" s="1692"/>
      <c r="K666" s="1663"/>
      <c r="L666" s="1663"/>
      <c r="M666" s="1708"/>
      <c r="N666" s="1663"/>
      <c r="O666" s="31"/>
      <c r="P666" s="1664"/>
      <c r="Q666" s="1664"/>
      <c r="R666" s="1664"/>
      <c r="S666" s="1664"/>
      <c r="T666" s="234"/>
      <c r="U666" s="234"/>
      <c r="V666" s="234"/>
      <c r="W666" s="235" t="s">
        <v>16</v>
      </c>
      <c r="X666" s="235" t="s">
        <v>70</v>
      </c>
      <c r="Y666" s="236" t="s">
        <v>18</v>
      </c>
      <c r="Z666" s="236" t="s">
        <v>19</v>
      </c>
      <c r="AA666" s="236" t="s">
        <v>20</v>
      </c>
      <c r="AB666" s="236" t="s">
        <v>21</v>
      </c>
      <c r="AC666" s="236" t="s">
        <v>22</v>
      </c>
      <c r="AD666" s="235" t="s">
        <v>23</v>
      </c>
      <c r="AE666" s="235" t="s">
        <v>24</v>
      </c>
      <c r="AF666" s="235" t="s">
        <v>25</v>
      </c>
      <c r="AG666" s="235" t="s">
        <v>26</v>
      </c>
      <c r="AH666" s="235" t="s">
        <v>27</v>
      </c>
      <c r="AI666" s="237"/>
      <c r="AJ666" s="234"/>
      <c r="AK666" s="234"/>
      <c r="AL666" s="238"/>
      <c r="AM666" s="235" t="s">
        <v>16</v>
      </c>
      <c r="AN666" s="235" t="s">
        <v>70</v>
      </c>
      <c r="AO666" s="236" t="s">
        <v>18</v>
      </c>
      <c r="AP666" s="236" t="s">
        <v>19</v>
      </c>
      <c r="AQ666" s="236" t="s">
        <v>20</v>
      </c>
      <c r="AR666" s="236" t="s">
        <v>21</v>
      </c>
      <c r="AS666" s="236" t="s">
        <v>22</v>
      </c>
      <c r="AT666" s="235" t="s">
        <v>23</v>
      </c>
      <c r="AU666" s="235" t="s">
        <v>24</v>
      </c>
      <c r="AV666" s="235" t="s">
        <v>25</v>
      </c>
      <c r="AW666" s="235" t="s">
        <v>26</v>
      </c>
      <c r="AX666" s="235" t="s">
        <v>27</v>
      </c>
      <c r="AY666" s="319"/>
      <c r="AZ666" s="43"/>
      <c r="BA666" s="43"/>
      <c r="BB666" s="43"/>
    </row>
    <row r="667" spans="1:54" ht="39" customHeight="1">
      <c r="A667" s="1663"/>
      <c r="B667" s="1663"/>
      <c r="C667" s="1663"/>
      <c r="D667" s="1663"/>
      <c r="E667" s="1663"/>
      <c r="F667" s="1663"/>
      <c r="G667" s="71" t="s">
        <v>53</v>
      </c>
      <c r="H667" s="71" t="s">
        <v>71</v>
      </c>
      <c r="I667" s="71" t="s">
        <v>53</v>
      </c>
      <c r="J667" s="71" t="s">
        <v>71</v>
      </c>
      <c r="K667" s="1664"/>
      <c r="L667" s="1663"/>
      <c r="M667" s="1708"/>
      <c r="N667" s="1663"/>
      <c r="O667" s="31"/>
      <c r="P667" s="343"/>
      <c r="Q667" s="343"/>
      <c r="R667" s="344"/>
      <c r="S667" s="343"/>
      <c r="T667" s="811" t="str">
        <f>+B668</f>
        <v>3.31.02  PROGRAM PERENCANAAN DAN PEMBANGUNAN INDUSTRI</v>
      </c>
      <c r="U667" s="812" t="str">
        <f>B670</f>
        <v>3.31.02.2.01.0001 Penyusunan Rencana Pembangunan Industri Kabupaten/ Kota</v>
      </c>
      <c r="V667" s="813">
        <f>E673</f>
        <v>24390000</v>
      </c>
      <c r="W667" s="814"/>
      <c r="X667" s="814"/>
      <c r="Y667" s="814"/>
      <c r="Z667" s="814"/>
      <c r="AA667" s="814"/>
      <c r="AB667" s="814"/>
      <c r="AC667" s="814"/>
      <c r="AD667" s="814"/>
      <c r="AE667" s="814"/>
      <c r="AF667" s="814"/>
      <c r="AG667" s="814"/>
      <c r="AH667" s="814"/>
      <c r="AI667" s="85"/>
      <c r="AJ667" s="241" t="str">
        <f t="shared" ref="AJ667:AL667" si="664">T667</f>
        <v>3.31.02  PROGRAM PERENCANAAN DAN PEMBANGUNAN INDUSTRI</v>
      </c>
      <c r="AK667" s="242" t="str">
        <f t="shared" si="664"/>
        <v>3.31.02.2.01.0001 Penyusunan Rencana Pembangunan Industri Kabupaten/ Kota</v>
      </c>
      <c r="AL667" s="473">
        <f t="shared" si="664"/>
        <v>24390000</v>
      </c>
      <c r="AM667" s="83"/>
      <c r="AN667" s="83"/>
      <c r="AO667" s="83"/>
      <c r="AP667" s="83"/>
      <c r="AQ667" s="83"/>
      <c r="AR667" s="83"/>
      <c r="AS667" s="83"/>
      <c r="AT667" s="83"/>
      <c r="AU667" s="83"/>
      <c r="AV667" s="83"/>
      <c r="AW667" s="83"/>
      <c r="AX667" s="83"/>
      <c r="AY667" s="474"/>
      <c r="AZ667" s="43"/>
      <c r="BA667" s="43"/>
      <c r="BB667" s="43"/>
    </row>
    <row r="668" spans="1:54" ht="47.25" customHeight="1">
      <c r="A668" s="482">
        <v>1</v>
      </c>
      <c r="B668" s="651" t="s">
        <v>314</v>
      </c>
      <c r="C668" s="815" t="s">
        <v>73</v>
      </c>
      <c r="D668" s="816" t="s">
        <v>315</v>
      </c>
      <c r="E668" s="817">
        <v>462000</v>
      </c>
      <c r="F668" s="818">
        <f t="shared" ref="F668:F672" si="665">AY668</f>
        <v>0</v>
      </c>
      <c r="G668" s="819">
        <f t="shared" ref="G668:G673" si="666">+I668</f>
        <v>0</v>
      </c>
      <c r="H668" s="820">
        <f>'BERKALI KALI'!G366</f>
        <v>0</v>
      </c>
      <c r="I668" s="819">
        <f t="shared" ref="I668:I672" si="667">+Q668</f>
        <v>0</v>
      </c>
      <c r="J668" s="819">
        <f t="shared" ref="J668:J673" si="668">+F668/E668*100</f>
        <v>0</v>
      </c>
      <c r="K668" s="819">
        <f t="shared" ref="K668:K669" si="669">+S668</f>
        <v>0</v>
      </c>
      <c r="L668" s="821">
        <f t="shared" ref="L668:L672" si="670">+E668-F668</f>
        <v>462000</v>
      </c>
      <c r="M668" s="821"/>
      <c r="N668" s="822"/>
      <c r="O668" s="31"/>
      <c r="P668" s="343">
        <f t="shared" ref="P668:P672" si="671">+E668/$E$673*H668</f>
        <v>0</v>
      </c>
      <c r="Q668" s="343">
        <f t="shared" ref="Q668:Q673" si="672">+S668/E668*100</f>
        <v>0</v>
      </c>
      <c r="R668" s="344"/>
      <c r="S668" s="823">
        <f t="shared" ref="S668:S672" si="673">W668</f>
        <v>0</v>
      </c>
      <c r="T668" s="824" t="str">
        <f t="shared" ref="T668:U668" si="674">C668</f>
        <v>5.1.02.01.01.0024</v>
      </c>
      <c r="U668" s="825" t="str">
        <f t="shared" si="674"/>
        <v>Belanja Alat/Bahan untuk Kegiatan Kantor-Alat Tulis kantor</v>
      </c>
      <c r="V668" s="590">
        <f>+E668</f>
        <v>462000</v>
      </c>
      <c r="W668" s="105">
        <v>0</v>
      </c>
      <c r="X668" s="105">
        <v>0</v>
      </c>
      <c r="Y668" s="124">
        <v>462000</v>
      </c>
      <c r="Z668" s="105">
        <v>0</v>
      </c>
      <c r="AA668" s="105">
        <v>0</v>
      </c>
      <c r="AB668" s="105">
        <v>0</v>
      </c>
      <c r="AC668" s="105">
        <v>0</v>
      </c>
      <c r="AD668" s="105">
        <v>0</v>
      </c>
      <c r="AE668" s="105">
        <v>0</v>
      </c>
      <c r="AF668" s="105">
        <v>0</v>
      </c>
      <c r="AG668" s="105">
        <v>0</v>
      </c>
      <c r="AH668" s="105">
        <v>0</v>
      </c>
      <c r="AI668" s="108"/>
      <c r="AJ668" s="826" t="str">
        <f t="shared" ref="AJ668:AL668" si="675">T668</f>
        <v>5.1.02.01.01.0024</v>
      </c>
      <c r="AK668" s="242" t="str">
        <f t="shared" si="675"/>
        <v>Belanja Alat/Bahan untuk Kegiatan Kantor-Alat Tulis kantor</v>
      </c>
      <c r="AL668" s="492">
        <f t="shared" si="675"/>
        <v>462000</v>
      </c>
      <c r="AM668" s="102"/>
      <c r="AN668" s="102"/>
      <c r="AO668" s="827"/>
      <c r="AP668" s="102"/>
      <c r="AQ668" s="102"/>
      <c r="AR668" s="102"/>
      <c r="AS668" s="111"/>
      <c r="AT668" s="111"/>
      <c r="AU668" s="105"/>
      <c r="AV668" s="105"/>
      <c r="AW668" s="272"/>
      <c r="AX668" s="102"/>
      <c r="AY668" s="828">
        <f t="shared" ref="AY668:AY673" si="676">SUM(AM668:AX668)</f>
        <v>0</v>
      </c>
      <c r="AZ668" s="43"/>
      <c r="BA668" s="43"/>
      <c r="BB668" s="43"/>
    </row>
    <row r="669" spans="1:54" ht="78" customHeight="1">
      <c r="A669" s="578"/>
      <c r="B669" s="829"/>
      <c r="C669" s="815" t="s">
        <v>76</v>
      </c>
      <c r="D669" s="816" t="s">
        <v>77</v>
      </c>
      <c r="E669" s="817">
        <v>18950000</v>
      </c>
      <c r="F669" s="818">
        <f t="shared" si="665"/>
        <v>0</v>
      </c>
      <c r="G669" s="819">
        <f t="shared" si="666"/>
        <v>0</v>
      </c>
      <c r="H669" s="830">
        <f>'Kertas Kerja Bantu'!G198</f>
        <v>0</v>
      </c>
      <c r="I669" s="819">
        <f t="shared" si="667"/>
        <v>0</v>
      </c>
      <c r="J669" s="819">
        <f t="shared" si="668"/>
        <v>0</v>
      </c>
      <c r="K669" s="819">
        <f t="shared" si="669"/>
        <v>0</v>
      </c>
      <c r="L669" s="821">
        <f t="shared" si="670"/>
        <v>18950000</v>
      </c>
      <c r="M669" s="831"/>
      <c r="N669" s="720"/>
      <c r="O669" s="31"/>
      <c r="P669" s="343">
        <f t="shared" si="671"/>
        <v>0</v>
      </c>
      <c r="Q669" s="343">
        <f t="shared" si="672"/>
        <v>0</v>
      </c>
      <c r="R669" s="344"/>
      <c r="S669" s="823">
        <f t="shared" si="673"/>
        <v>0</v>
      </c>
      <c r="T669" s="824" t="str">
        <f t="shared" ref="T669:V669" si="677">C669</f>
        <v>5.1.02.01.01.0026</v>
      </c>
      <c r="U669" s="825" t="str">
        <f t="shared" si="677"/>
        <v>Belanja Alat/Bahan untuk Kegiatan Kantor-Bahan Cetak</v>
      </c>
      <c r="V669" s="590">
        <f t="shared" si="677"/>
        <v>18950000</v>
      </c>
      <c r="W669" s="105">
        <v>0</v>
      </c>
      <c r="X669" s="105"/>
      <c r="Y669" s="105"/>
      <c r="Z669" s="124">
        <v>18950000</v>
      </c>
      <c r="AA669" s="832"/>
      <c r="AB669" s="105"/>
      <c r="AC669" s="105"/>
      <c r="AD669" s="105"/>
      <c r="AE669" s="105"/>
      <c r="AF669" s="105"/>
      <c r="AG669" s="105"/>
      <c r="AH669" s="105"/>
      <c r="AI669" s="108"/>
      <c r="AJ669" s="826" t="str">
        <f t="shared" ref="AJ669:AL669" si="678">T669</f>
        <v>5.1.02.01.01.0026</v>
      </c>
      <c r="AK669" s="242" t="str">
        <f t="shared" si="678"/>
        <v>Belanja Alat/Bahan untuk Kegiatan Kantor-Bahan Cetak</v>
      </c>
      <c r="AL669" s="492">
        <f t="shared" si="678"/>
        <v>18950000</v>
      </c>
      <c r="AM669" s="102"/>
      <c r="AN669" s="102"/>
      <c r="AO669" s="833"/>
      <c r="AP669" s="104"/>
      <c r="AQ669" s="102"/>
      <c r="AR669" s="102"/>
      <c r="AS669" s="111"/>
      <c r="AT669" s="111"/>
      <c r="AU669" s="105"/>
      <c r="AV669" s="105"/>
      <c r="AW669" s="272"/>
      <c r="AX669" s="102"/>
      <c r="AY669" s="828">
        <f t="shared" si="676"/>
        <v>0</v>
      </c>
      <c r="AZ669" s="43"/>
      <c r="BA669" s="43"/>
      <c r="BB669" s="43"/>
    </row>
    <row r="670" spans="1:54" ht="34.5" customHeight="1">
      <c r="A670" s="578"/>
      <c r="B670" s="1703" t="s">
        <v>316</v>
      </c>
      <c r="C670" s="815" t="s">
        <v>78</v>
      </c>
      <c r="D670" s="816" t="s">
        <v>79</v>
      </c>
      <c r="E670" s="834">
        <v>150000</v>
      </c>
      <c r="F670" s="818">
        <f t="shared" si="665"/>
        <v>0</v>
      </c>
      <c r="G670" s="819">
        <f t="shared" si="666"/>
        <v>0</v>
      </c>
      <c r="H670" s="820">
        <f>'BERKALI KALI'!G376</f>
        <v>0</v>
      </c>
      <c r="I670" s="819">
        <f t="shared" si="667"/>
        <v>0</v>
      </c>
      <c r="J670" s="819">
        <f t="shared" si="668"/>
        <v>0</v>
      </c>
      <c r="K670" s="819">
        <f t="shared" ref="K670:K672" si="679">S670</f>
        <v>0</v>
      </c>
      <c r="L670" s="821">
        <f t="shared" si="670"/>
        <v>150000</v>
      </c>
      <c r="M670" s="821"/>
      <c r="N670" s="822"/>
      <c r="O670" s="31"/>
      <c r="P670" s="343">
        <f t="shared" si="671"/>
        <v>0</v>
      </c>
      <c r="Q670" s="343">
        <f t="shared" si="672"/>
        <v>0</v>
      </c>
      <c r="R670" s="344"/>
      <c r="S670" s="823">
        <f t="shared" si="673"/>
        <v>0</v>
      </c>
      <c r="T670" s="824" t="str">
        <f t="shared" ref="T670:V670" si="680">C670</f>
        <v>5.1.02.01.01.0027</v>
      </c>
      <c r="U670" s="825" t="str">
        <f t="shared" si="680"/>
        <v>Belanja Alat/Bahan untuk Kegiatan Kantor-Benda Pos</v>
      </c>
      <c r="V670" s="590">
        <f t="shared" si="680"/>
        <v>150000</v>
      </c>
      <c r="W670" s="105">
        <v>0</v>
      </c>
      <c r="X670" s="105">
        <v>0</v>
      </c>
      <c r="Y670" s="124">
        <v>150000</v>
      </c>
      <c r="Z670" s="105">
        <v>0</v>
      </c>
      <c r="AA670" s="105">
        <v>0</v>
      </c>
      <c r="AB670" s="105">
        <v>0</v>
      </c>
      <c r="AC670" s="105">
        <v>0</v>
      </c>
      <c r="AD670" s="105">
        <v>0</v>
      </c>
      <c r="AE670" s="105">
        <v>0</v>
      </c>
      <c r="AF670" s="105">
        <v>0</v>
      </c>
      <c r="AG670" s="105">
        <v>0</v>
      </c>
      <c r="AH670" s="105">
        <v>0</v>
      </c>
      <c r="AI670" s="108"/>
      <c r="AJ670" s="826" t="str">
        <f t="shared" ref="AJ670:AL670" si="681">T670</f>
        <v>5.1.02.01.01.0027</v>
      </c>
      <c r="AK670" s="242" t="str">
        <f t="shared" si="681"/>
        <v>Belanja Alat/Bahan untuk Kegiatan Kantor-Benda Pos</v>
      </c>
      <c r="AL670" s="492">
        <f t="shared" si="681"/>
        <v>150000</v>
      </c>
      <c r="AM670" s="102"/>
      <c r="AN670" s="102"/>
      <c r="AO670" s="827"/>
      <c r="AP670" s="102"/>
      <c r="AQ670" s="102"/>
      <c r="AR670" s="102"/>
      <c r="AS670" s="111"/>
      <c r="AT670" s="111"/>
      <c r="AU670" s="105"/>
      <c r="AV670" s="105"/>
      <c r="AW670" s="272"/>
      <c r="AX670" s="102"/>
      <c r="AY670" s="828">
        <f t="shared" si="676"/>
        <v>0</v>
      </c>
      <c r="AZ670" s="43"/>
      <c r="BA670" s="43"/>
      <c r="BB670" s="43"/>
    </row>
    <row r="671" spans="1:54" ht="79.5" customHeight="1">
      <c r="A671" s="578"/>
      <c r="B671" s="1663"/>
      <c r="C671" s="815" t="s">
        <v>80</v>
      </c>
      <c r="D671" s="816" t="s">
        <v>81</v>
      </c>
      <c r="E671" s="834">
        <v>2578000</v>
      </c>
      <c r="F671" s="818">
        <f t="shared" si="665"/>
        <v>0</v>
      </c>
      <c r="G671" s="819">
        <f t="shared" si="666"/>
        <v>0</v>
      </c>
      <c r="H671" s="820">
        <f>'BERKALI KALI'!G380</f>
        <v>0</v>
      </c>
      <c r="I671" s="819">
        <f t="shared" si="667"/>
        <v>0</v>
      </c>
      <c r="J671" s="819">
        <f t="shared" si="668"/>
        <v>0</v>
      </c>
      <c r="K671" s="819">
        <f t="shared" si="679"/>
        <v>0</v>
      </c>
      <c r="L671" s="821">
        <f t="shared" si="670"/>
        <v>2578000</v>
      </c>
      <c r="M671" s="835"/>
      <c r="N671" s="836"/>
      <c r="O671" s="31"/>
      <c r="P671" s="343">
        <f t="shared" si="671"/>
        <v>0</v>
      </c>
      <c r="Q671" s="343">
        <f t="shared" si="672"/>
        <v>0</v>
      </c>
      <c r="R671" s="344"/>
      <c r="S671" s="823">
        <f t="shared" si="673"/>
        <v>0</v>
      </c>
      <c r="T671" s="824" t="str">
        <f t="shared" ref="T671:V671" si="682">C671</f>
        <v>5.1.02.01.01.0029</v>
      </c>
      <c r="U671" s="825" t="str">
        <f t="shared" si="682"/>
        <v>Belanja Alat/Bahan untuk Kegiatan Kantor-Bahan Komputer</v>
      </c>
      <c r="V671" s="590">
        <f t="shared" si="682"/>
        <v>2578000</v>
      </c>
      <c r="W671" s="105">
        <v>0</v>
      </c>
      <c r="X671" s="105">
        <v>0</v>
      </c>
      <c r="Y671" s="124">
        <v>2578000</v>
      </c>
      <c r="Z671" s="105">
        <v>0</v>
      </c>
      <c r="AA671" s="105">
        <v>0</v>
      </c>
      <c r="AB671" s="105">
        <v>0</v>
      </c>
      <c r="AC671" s="105">
        <v>0</v>
      </c>
      <c r="AD671" s="105">
        <v>0</v>
      </c>
      <c r="AE671" s="105">
        <v>0</v>
      </c>
      <c r="AF671" s="105">
        <v>0</v>
      </c>
      <c r="AG671" s="105">
        <v>0</v>
      </c>
      <c r="AH671" s="105">
        <v>0</v>
      </c>
      <c r="AI671" s="108"/>
      <c r="AJ671" s="826" t="str">
        <f t="shared" ref="AJ671:AL671" si="683">T671</f>
        <v>5.1.02.01.01.0029</v>
      </c>
      <c r="AK671" s="242" t="str">
        <f t="shared" si="683"/>
        <v>Belanja Alat/Bahan untuk Kegiatan Kantor-Bahan Komputer</v>
      </c>
      <c r="AL671" s="492">
        <f t="shared" si="683"/>
        <v>2578000</v>
      </c>
      <c r="AM671" s="102"/>
      <c r="AN671" s="102"/>
      <c r="AO671" s="827"/>
      <c r="AP671" s="102"/>
      <c r="AQ671" s="102"/>
      <c r="AR671" s="102"/>
      <c r="AS671" s="111"/>
      <c r="AT671" s="111"/>
      <c r="AU671" s="105"/>
      <c r="AV671" s="105"/>
      <c r="AW671" s="272"/>
      <c r="AX671" s="102"/>
      <c r="AY671" s="828">
        <f t="shared" si="676"/>
        <v>0</v>
      </c>
      <c r="AZ671" s="43"/>
      <c r="BA671" s="43"/>
      <c r="BB671" s="43"/>
    </row>
    <row r="672" spans="1:54" ht="79.5" customHeight="1">
      <c r="A672" s="578"/>
      <c r="B672" s="1663"/>
      <c r="C672" s="815" t="s">
        <v>99</v>
      </c>
      <c r="D672" s="816" t="s">
        <v>100</v>
      </c>
      <c r="E672" s="834">
        <v>2250000</v>
      </c>
      <c r="F672" s="818">
        <f t="shared" si="665"/>
        <v>0</v>
      </c>
      <c r="G672" s="819">
        <f t="shared" si="666"/>
        <v>0</v>
      </c>
      <c r="H672" s="820">
        <f>'BERKALI KALI'!G384</f>
        <v>0</v>
      </c>
      <c r="I672" s="819">
        <f t="shared" si="667"/>
        <v>0</v>
      </c>
      <c r="J672" s="819">
        <f t="shared" si="668"/>
        <v>0</v>
      </c>
      <c r="K672" s="819">
        <f t="shared" si="679"/>
        <v>0</v>
      </c>
      <c r="L672" s="821">
        <f t="shared" si="670"/>
        <v>2250000</v>
      </c>
      <c r="M672" s="831"/>
      <c r="N672" s="720"/>
      <c r="O672" s="31"/>
      <c r="P672" s="343">
        <f t="shared" si="671"/>
        <v>0</v>
      </c>
      <c r="Q672" s="343">
        <f t="shared" si="672"/>
        <v>0</v>
      </c>
      <c r="R672" s="344"/>
      <c r="S672" s="823">
        <f t="shared" si="673"/>
        <v>0</v>
      </c>
      <c r="T672" s="824" t="str">
        <f t="shared" ref="T672:V672" si="684">C672</f>
        <v>5.1.02.01.01.0052</v>
      </c>
      <c r="U672" s="825" t="str">
        <f t="shared" si="684"/>
        <v>Belanja Makanan dan Minuman Rapat</v>
      </c>
      <c r="V672" s="590">
        <f t="shared" si="684"/>
        <v>2250000</v>
      </c>
      <c r="W672" s="105">
        <v>0</v>
      </c>
      <c r="X672" s="105">
        <v>0</v>
      </c>
      <c r="Y672" s="105">
        <v>0</v>
      </c>
      <c r="Z672" s="105">
        <v>0</v>
      </c>
      <c r="AA672" s="124">
        <v>1140000</v>
      </c>
      <c r="AB672" s="124">
        <v>1110000</v>
      </c>
      <c r="AC672" s="105">
        <v>0</v>
      </c>
      <c r="AD672" s="105">
        <v>0</v>
      </c>
      <c r="AE672" s="105">
        <v>0</v>
      </c>
      <c r="AF672" s="105">
        <v>0</v>
      </c>
      <c r="AG672" s="105">
        <v>0</v>
      </c>
      <c r="AH672" s="105">
        <v>0</v>
      </c>
      <c r="AI672" s="108"/>
      <c r="AJ672" s="826" t="str">
        <f t="shared" ref="AJ672:AL672" si="685">T672</f>
        <v>5.1.02.01.01.0052</v>
      </c>
      <c r="AK672" s="242" t="str">
        <f t="shared" si="685"/>
        <v>Belanja Makanan dan Minuman Rapat</v>
      </c>
      <c r="AL672" s="492">
        <f t="shared" si="685"/>
        <v>2250000</v>
      </c>
      <c r="AM672" s="102"/>
      <c r="AN672" s="102"/>
      <c r="AO672" s="833"/>
      <c r="AP672" s="102"/>
      <c r="AQ672" s="104"/>
      <c r="AR672" s="104"/>
      <c r="AS672" s="111"/>
      <c r="AT672" s="111"/>
      <c r="AU672" s="105"/>
      <c r="AV672" s="105"/>
      <c r="AW672" s="272"/>
      <c r="AX672" s="102"/>
      <c r="AY672" s="828">
        <f t="shared" si="676"/>
        <v>0</v>
      </c>
      <c r="AZ672" s="43"/>
      <c r="BA672" s="43"/>
      <c r="BB672" s="43"/>
    </row>
    <row r="673" spans="1:54" ht="51.75" customHeight="1">
      <c r="A673" s="482"/>
      <c r="B673" s="631"/>
      <c r="C673" s="650" t="s">
        <v>84</v>
      </c>
      <c r="D673" s="651"/>
      <c r="E673" s="652">
        <f t="shared" ref="E673:F673" si="686">SUM(E668:E672)</f>
        <v>24390000</v>
      </c>
      <c r="F673" s="653">
        <f t="shared" si="686"/>
        <v>0</v>
      </c>
      <c r="G673" s="653">
        <f t="shared" si="666"/>
        <v>0</v>
      </c>
      <c r="H673" s="654">
        <f t="shared" ref="H673:I673" si="687">+P673</f>
        <v>0</v>
      </c>
      <c r="I673" s="653">
        <f t="shared" si="687"/>
        <v>0</v>
      </c>
      <c r="J673" s="653">
        <f t="shared" si="668"/>
        <v>0</v>
      </c>
      <c r="K673" s="653">
        <f>SUM(K668:K672)</f>
        <v>0</v>
      </c>
      <c r="L673" s="655">
        <f>SUM(L661:L672)</f>
        <v>24390000</v>
      </c>
      <c r="M673" s="639"/>
      <c r="N673" s="631"/>
      <c r="O673" s="31"/>
      <c r="P673" s="343">
        <f>SUM(P668:P672)</f>
        <v>0</v>
      </c>
      <c r="Q673" s="343">
        <f t="shared" si="672"/>
        <v>0</v>
      </c>
      <c r="R673" s="344"/>
      <c r="S673" s="657">
        <f>SUM(S668:S672)</f>
        <v>0</v>
      </c>
      <c r="T673" s="344"/>
      <c r="U673" s="344"/>
      <c r="V673" s="837">
        <f t="shared" ref="V673:AH673" si="688">SUM(V668:V672)</f>
        <v>24390000</v>
      </c>
      <c r="W673" s="105">
        <f t="shared" si="688"/>
        <v>0</v>
      </c>
      <c r="X673" s="837">
        <f t="shared" si="688"/>
        <v>0</v>
      </c>
      <c r="Y673" s="837">
        <f t="shared" si="688"/>
        <v>3190000</v>
      </c>
      <c r="Z673" s="837">
        <f t="shared" si="688"/>
        <v>18950000</v>
      </c>
      <c r="AA673" s="837">
        <f t="shared" si="688"/>
        <v>1140000</v>
      </c>
      <c r="AB673" s="837">
        <f t="shared" si="688"/>
        <v>1110000</v>
      </c>
      <c r="AC673" s="837">
        <f t="shared" si="688"/>
        <v>0</v>
      </c>
      <c r="AD673" s="837">
        <f t="shared" si="688"/>
        <v>0</v>
      </c>
      <c r="AE673" s="837">
        <f t="shared" si="688"/>
        <v>0</v>
      </c>
      <c r="AF673" s="837">
        <f t="shared" si="688"/>
        <v>0</v>
      </c>
      <c r="AG673" s="837">
        <f t="shared" si="688"/>
        <v>0</v>
      </c>
      <c r="AH673" s="105">
        <f t="shared" si="688"/>
        <v>0</v>
      </c>
      <c r="AI673" s="346"/>
      <c r="AJ673" s="838"/>
      <c r="AK673" s="839"/>
      <c r="AL673" s="840">
        <f>SUM(AL668:AL672)</f>
        <v>24390000</v>
      </c>
      <c r="AM673" s="841"/>
      <c r="AN673" s="841"/>
      <c r="AO673" s="842"/>
      <c r="AP673" s="841"/>
      <c r="AQ673" s="842"/>
      <c r="AR673" s="842"/>
      <c r="AS673" s="841"/>
      <c r="AT673" s="841"/>
      <c r="AU673" s="841"/>
      <c r="AV673" s="841"/>
      <c r="AW673" s="842"/>
      <c r="AX673" s="841"/>
      <c r="AY673" s="828">
        <f t="shared" si="676"/>
        <v>0</v>
      </c>
      <c r="AZ673" s="43"/>
      <c r="BA673" s="43"/>
      <c r="BB673" s="43"/>
    </row>
    <row r="674" spans="1:54" ht="14.25" customHeight="1">
      <c r="A674" s="207"/>
      <c r="B674" s="223"/>
      <c r="C674" s="312"/>
      <c r="D674" s="313"/>
      <c r="E674" s="314"/>
      <c r="F674" s="315"/>
      <c r="G674" s="316"/>
      <c r="H674" s="317"/>
      <c r="I674" s="316"/>
      <c r="J674" s="316"/>
      <c r="K674" s="316"/>
      <c r="L674" s="318"/>
      <c r="M674" s="318"/>
      <c r="N674" s="223"/>
      <c r="O674" s="31"/>
      <c r="P674" s="31"/>
      <c r="Q674" s="31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</row>
    <row r="675" spans="1:54" ht="14.25" customHeight="1">
      <c r="A675" s="1702"/>
      <c r="B675" s="1655"/>
      <c r="C675" s="1655"/>
      <c r="D675" s="200"/>
      <c r="E675" s="320"/>
      <c r="F675" s="319"/>
      <c r="G675" s="319"/>
      <c r="H675" s="203"/>
      <c r="I675" s="674"/>
      <c r="J675" s="674"/>
      <c r="K675" s="674"/>
      <c r="L675" s="674"/>
      <c r="M675" s="674"/>
      <c r="N675" s="674"/>
      <c r="O675" s="31"/>
      <c r="P675" s="31"/>
      <c r="Q675" s="31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</row>
    <row r="676" spans="1:54" ht="14.25" customHeight="1">
      <c r="D676" s="207"/>
      <c r="E676" s="320"/>
      <c r="F676" s="319"/>
      <c r="G676" s="319"/>
      <c r="H676" s="203"/>
      <c r="I676" s="674"/>
      <c r="J676" s="674"/>
      <c r="K676" s="674"/>
      <c r="L676" s="1675" t="s">
        <v>85</v>
      </c>
      <c r="M676" s="1655"/>
      <c r="N676" s="1655"/>
      <c r="O676" s="31"/>
      <c r="P676" s="31"/>
      <c r="Q676" s="31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</row>
    <row r="677" spans="1:54" ht="14.25" customHeight="1">
      <c r="A677" s="211"/>
      <c r="B677" s="1699" t="s">
        <v>87</v>
      </c>
      <c r="C677" s="1655"/>
      <c r="D677" s="207"/>
      <c r="E677" s="320"/>
      <c r="F677" s="319"/>
      <c r="G677" s="319"/>
      <c r="H677" s="203"/>
      <c r="I677" s="674"/>
      <c r="J677" s="674"/>
      <c r="K677" s="674"/>
      <c r="L677" s="1675" t="s">
        <v>86</v>
      </c>
      <c r="M677" s="1655"/>
      <c r="N677" s="1655"/>
      <c r="O677" s="31"/>
      <c r="P677" s="31"/>
      <c r="Q677" s="31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</row>
    <row r="678" spans="1:54" ht="14.25" customHeight="1">
      <c r="A678" s="211"/>
      <c r="B678" s="212"/>
      <c r="C678" s="540"/>
      <c r="D678" s="207"/>
      <c r="E678" s="320"/>
      <c r="F678" s="319"/>
      <c r="G678" s="319"/>
      <c r="H678" s="203"/>
      <c r="I678" s="674"/>
      <c r="J678" s="674"/>
      <c r="K678" s="674"/>
      <c r="L678" s="1676" t="s">
        <v>88</v>
      </c>
      <c r="M678" s="1655"/>
      <c r="N678" s="1655"/>
      <c r="O678" s="31"/>
      <c r="P678" s="31"/>
      <c r="Q678" s="31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</row>
    <row r="679" spans="1:54" ht="14.25" customHeight="1">
      <c r="A679" s="232"/>
      <c r="B679" s="668"/>
      <c r="C679" s="668"/>
      <c r="D679" s="207"/>
      <c r="E679" s="320"/>
      <c r="F679" s="319"/>
      <c r="G679" s="319"/>
      <c r="H679" s="203"/>
      <c r="I679" s="674"/>
      <c r="J679" s="674"/>
      <c r="K679" s="674"/>
      <c r="L679" s="1676" t="s">
        <v>89</v>
      </c>
      <c r="M679" s="1655"/>
      <c r="N679" s="1655"/>
      <c r="O679" s="31"/>
      <c r="P679" s="31"/>
      <c r="Q679" s="31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</row>
    <row r="680" spans="1:54" ht="14.25" customHeight="1">
      <c r="A680" s="232"/>
      <c r="B680" s="668"/>
      <c r="C680" s="668"/>
      <c r="D680" s="207"/>
      <c r="E680" s="320"/>
      <c r="F680" s="319"/>
      <c r="G680" s="319"/>
      <c r="H680" s="203"/>
      <c r="I680" s="674"/>
      <c r="J680" s="674"/>
      <c r="K680" s="674"/>
      <c r="L680" s="674"/>
      <c r="M680" s="674"/>
      <c r="N680" s="674"/>
      <c r="O680" s="31"/>
      <c r="P680" s="31"/>
      <c r="Q680" s="31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</row>
    <row r="681" spans="1:54" ht="14.25" customHeight="1">
      <c r="B681" s="1698" t="s">
        <v>317</v>
      </c>
      <c r="C681" s="1655"/>
      <c r="D681" s="218"/>
      <c r="E681" s="529"/>
      <c r="F681" s="529"/>
      <c r="G681" s="529"/>
      <c r="H681" s="218"/>
      <c r="I681" s="674"/>
      <c r="J681" s="674"/>
      <c r="K681" s="674"/>
      <c r="L681" s="674"/>
      <c r="M681" s="674"/>
      <c r="N681" s="674"/>
      <c r="O681" s="31"/>
      <c r="P681" s="31"/>
      <c r="Q681" s="31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</row>
    <row r="682" spans="1:54" ht="14.25" customHeight="1">
      <c r="B682" s="1699" t="s">
        <v>318</v>
      </c>
      <c r="C682" s="1655"/>
      <c r="D682" s="531"/>
      <c r="E682" s="532"/>
      <c r="F682" s="199"/>
      <c r="G682" s="202"/>
      <c r="H682" s="199"/>
      <c r="I682" s="674"/>
      <c r="J682" s="674"/>
      <c r="K682" s="674"/>
      <c r="L682" s="1677" t="s">
        <v>91</v>
      </c>
      <c r="M682" s="1655"/>
      <c r="N682" s="1655"/>
      <c r="O682" s="31"/>
      <c r="P682" s="31"/>
      <c r="Q682" s="31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</row>
    <row r="683" spans="1:54" ht="14.25" customHeight="1">
      <c r="A683" s="43"/>
      <c r="B683" s="43"/>
      <c r="C683" s="43"/>
      <c r="D683" s="43"/>
      <c r="E683" s="43"/>
      <c r="F683" s="43"/>
      <c r="G683" s="43"/>
      <c r="H683" s="43"/>
      <c r="I683" s="674"/>
      <c r="J683" s="674"/>
      <c r="K683" s="674"/>
      <c r="L683" s="1682" t="s">
        <v>93</v>
      </c>
      <c r="M683" s="1655"/>
      <c r="N683" s="1655"/>
      <c r="O683" s="31"/>
      <c r="P683" s="31"/>
      <c r="Q683" s="31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</row>
    <row r="684" spans="1:54" ht="14.2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31"/>
      <c r="N684" s="31"/>
      <c r="O684" s="31"/>
      <c r="P684" s="31"/>
      <c r="Q684" s="31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</row>
    <row r="685" spans="1:54" ht="14.2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31"/>
      <c r="N685" s="31"/>
      <c r="O685" s="31"/>
      <c r="P685" s="31"/>
      <c r="Q685" s="31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</row>
    <row r="686" spans="1:54" ht="14.2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31"/>
      <c r="N686" s="31"/>
      <c r="O686" s="31"/>
      <c r="P686" s="31"/>
      <c r="Q686" s="31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</row>
    <row r="687" spans="1:54" ht="14.25" customHeight="1">
      <c r="A687" s="620">
        <v>26</v>
      </c>
      <c r="B687" s="1704"/>
      <c r="C687" s="1655"/>
      <c r="D687" s="1655"/>
      <c r="E687" s="1655"/>
      <c r="F687" s="1655"/>
      <c r="G687" s="1655"/>
      <c r="H687" s="1655"/>
      <c r="I687" s="1655"/>
      <c r="J687" s="1655"/>
      <c r="K687" s="1655"/>
      <c r="L687" s="1655"/>
      <c r="M687" s="1655"/>
      <c r="N687" s="1655"/>
      <c r="O687" s="31"/>
      <c r="P687" s="31"/>
      <c r="Q687" s="31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</row>
    <row r="688" spans="1:54" ht="14.25" customHeight="1">
      <c r="A688" s="543"/>
      <c r="B688" s="1670" t="s">
        <v>45</v>
      </c>
      <c r="C688" s="1655"/>
      <c r="D688" s="1655"/>
      <c r="E688" s="1655"/>
      <c r="F688" s="1655"/>
      <c r="G688" s="1655"/>
      <c r="H688" s="1655"/>
      <c r="I688" s="1655"/>
      <c r="J688" s="1655"/>
      <c r="K688" s="1655"/>
      <c r="L688" s="1655"/>
      <c r="M688" s="1655"/>
      <c r="N688" s="1655"/>
      <c r="O688" s="31"/>
      <c r="P688" s="31"/>
      <c r="Q688" s="31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</row>
    <row r="689" spans="1:54" ht="14.25" customHeight="1">
      <c r="A689" s="543"/>
      <c r="B689" s="1670" t="s">
        <v>46</v>
      </c>
      <c r="C689" s="1655"/>
      <c r="D689" s="1655"/>
      <c r="E689" s="1655"/>
      <c r="F689" s="1655"/>
      <c r="G689" s="1655"/>
      <c r="H689" s="1655"/>
      <c r="I689" s="1655"/>
      <c r="J689" s="1655"/>
      <c r="K689" s="1655"/>
      <c r="L689" s="1655"/>
      <c r="M689" s="1655"/>
      <c r="N689" s="1655"/>
      <c r="O689" s="31"/>
      <c r="P689" s="31"/>
      <c r="Q689" s="31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</row>
    <row r="690" spans="1:54" ht="14.25" customHeight="1">
      <c r="A690" s="43"/>
      <c r="B690" s="1670" t="s">
        <v>47</v>
      </c>
      <c r="C690" s="1655"/>
      <c r="D690" s="1655"/>
      <c r="E690" s="1655"/>
      <c r="F690" s="1655"/>
      <c r="G690" s="1655"/>
      <c r="H690" s="1655"/>
      <c r="I690" s="1655"/>
      <c r="J690" s="1655"/>
      <c r="K690" s="1655"/>
      <c r="L690" s="1655"/>
      <c r="M690" s="1655"/>
      <c r="N690" s="1655"/>
      <c r="O690" s="31"/>
      <c r="P690" s="319"/>
      <c r="Q690" s="319"/>
      <c r="R690" s="232"/>
      <c r="S690" s="319"/>
      <c r="T690" s="232"/>
      <c r="U690" s="232"/>
      <c r="V690" s="232"/>
      <c r="W690" s="232"/>
      <c r="X690" s="232"/>
      <c r="Y690" s="232"/>
      <c r="Z690" s="232"/>
      <c r="AA690" s="232"/>
      <c r="AB690" s="232"/>
      <c r="AC690" s="232"/>
      <c r="AD690" s="232"/>
      <c r="AE690" s="232"/>
      <c r="AF690" s="232"/>
      <c r="AG690" s="232"/>
      <c r="AH690" s="232"/>
      <c r="AI690" s="232"/>
      <c r="AJ690" s="232"/>
      <c r="AK690" s="232"/>
      <c r="AL690" s="233"/>
      <c r="AM690" s="320"/>
      <c r="AN690" s="320"/>
      <c r="AO690" s="320"/>
      <c r="AP690" s="320"/>
      <c r="AQ690" s="320"/>
      <c r="AR690" s="320"/>
      <c r="AS690" s="320"/>
      <c r="AT690" s="320"/>
      <c r="AU690" s="320"/>
      <c r="AV690" s="320"/>
      <c r="AW690" s="320"/>
      <c r="AX690" s="320"/>
      <c r="AY690" s="319"/>
      <c r="AZ690" s="43"/>
      <c r="BA690" s="43"/>
      <c r="BB690" s="43"/>
    </row>
    <row r="691" spans="1:54" ht="14.2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31"/>
      <c r="N691" s="31"/>
      <c r="O691" s="31"/>
      <c r="P691" s="319"/>
      <c r="Q691" s="319"/>
      <c r="R691" s="232"/>
      <c r="S691" s="319"/>
      <c r="T691" s="232"/>
      <c r="U691" s="232"/>
      <c r="V691" s="232"/>
      <c r="W691" s="232"/>
      <c r="X691" s="232"/>
      <c r="Y691" s="232"/>
      <c r="Z691" s="232"/>
      <c r="AA691" s="232"/>
      <c r="AB691" s="232"/>
      <c r="AC691" s="232"/>
      <c r="AD691" s="232"/>
      <c r="AE691" s="232"/>
      <c r="AF691" s="232"/>
      <c r="AG691" s="232"/>
      <c r="AH691" s="232"/>
      <c r="AI691" s="232"/>
      <c r="AJ691" s="232"/>
      <c r="AK691" s="232"/>
      <c r="AL691" s="233"/>
      <c r="AM691" s="320"/>
      <c r="AN691" s="320"/>
      <c r="AO691" s="320"/>
      <c r="AP691" s="320"/>
      <c r="AQ691" s="320"/>
      <c r="AR691" s="320"/>
      <c r="AS691" s="320"/>
      <c r="AT691" s="320"/>
      <c r="AU691" s="320"/>
      <c r="AV691" s="320"/>
      <c r="AW691" s="320"/>
      <c r="AX691" s="320"/>
      <c r="AY691" s="319"/>
      <c r="AZ691" s="43"/>
      <c r="BA691" s="43"/>
      <c r="BB691" s="43"/>
    </row>
    <row r="692" spans="1:54" ht="25.5" customHeight="1">
      <c r="A692" s="225"/>
      <c r="B692" s="225"/>
      <c r="C692" s="207"/>
      <c r="D692" s="207"/>
      <c r="E692" s="226"/>
      <c r="F692" s="227"/>
      <c r="G692" s="228"/>
      <c r="H692" s="229"/>
      <c r="I692" s="228"/>
      <c r="J692" s="228"/>
      <c r="K692" s="228"/>
      <c r="L692" s="230"/>
      <c r="M692" s="230"/>
      <c r="N692" s="231"/>
      <c r="O692" s="31"/>
      <c r="P692" s="843" t="s">
        <v>52</v>
      </c>
      <c r="Q692" s="843" t="s">
        <v>53</v>
      </c>
      <c r="R692" s="457"/>
      <c r="S692" s="843" t="s">
        <v>54</v>
      </c>
      <c r="T692" s="456"/>
      <c r="U692" s="456"/>
      <c r="V692" s="456"/>
      <c r="W692" s="457">
        <v>1</v>
      </c>
      <c r="X692" s="457">
        <v>2</v>
      </c>
      <c r="Y692" s="457">
        <v>3</v>
      </c>
      <c r="Z692" s="457">
        <v>4</v>
      </c>
      <c r="AA692" s="457">
        <v>5</v>
      </c>
      <c r="AB692" s="457">
        <v>6</v>
      </c>
      <c r="AC692" s="457">
        <v>7</v>
      </c>
      <c r="AD692" s="457">
        <v>8</v>
      </c>
      <c r="AE692" s="457">
        <v>9</v>
      </c>
      <c r="AF692" s="457">
        <v>10</v>
      </c>
      <c r="AG692" s="457">
        <v>11</v>
      </c>
      <c r="AH692" s="458">
        <v>12</v>
      </c>
      <c r="AI692" s="232"/>
      <c r="AJ692" s="456"/>
      <c r="AK692" s="456" t="s">
        <v>67</v>
      </c>
      <c r="AL692" s="460"/>
      <c r="AM692" s="461">
        <v>1</v>
      </c>
      <c r="AN692" s="461">
        <v>2</v>
      </c>
      <c r="AO692" s="461">
        <v>3</v>
      </c>
      <c r="AP692" s="461">
        <v>4</v>
      </c>
      <c r="AQ692" s="461">
        <v>5</v>
      </c>
      <c r="AR692" s="461">
        <v>6</v>
      </c>
      <c r="AS692" s="461">
        <v>7</v>
      </c>
      <c r="AT692" s="461">
        <v>8</v>
      </c>
      <c r="AU692" s="461">
        <v>9</v>
      </c>
      <c r="AV692" s="461">
        <v>10</v>
      </c>
      <c r="AW692" s="461">
        <v>11</v>
      </c>
      <c r="AX692" s="462">
        <v>12</v>
      </c>
      <c r="AY692" s="319" t="s">
        <v>95</v>
      </c>
      <c r="AZ692" s="43"/>
      <c r="BA692" s="43"/>
      <c r="BB692" s="43"/>
    </row>
    <row r="693" spans="1:54" ht="14.25" customHeight="1">
      <c r="A693" s="1709" t="s">
        <v>56</v>
      </c>
      <c r="B693" s="1710" t="s">
        <v>57</v>
      </c>
      <c r="C693" s="1710" t="s">
        <v>58</v>
      </c>
      <c r="D693" s="1710" t="s">
        <v>59</v>
      </c>
      <c r="E693" s="1705" t="s">
        <v>60</v>
      </c>
      <c r="F693" s="1706" t="s">
        <v>61</v>
      </c>
      <c r="G693" s="1711" t="s">
        <v>62</v>
      </c>
      <c r="H693" s="1691"/>
      <c r="I693" s="1691"/>
      <c r="J693" s="1692"/>
      <c r="K693" s="1706" t="s">
        <v>63</v>
      </c>
      <c r="L693" s="1705" t="s">
        <v>64</v>
      </c>
      <c r="M693" s="1707" t="s">
        <v>65</v>
      </c>
      <c r="N693" s="1710" t="s">
        <v>66</v>
      </c>
      <c r="O693" s="31"/>
      <c r="P693" s="580"/>
      <c r="Q693" s="580"/>
      <c r="R693" s="232"/>
      <c r="S693" s="580"/>
      <c r="T693" s="232">
        <v>1</v>
      </c>
      <c r="U693" s="232"/>
      <c r="V693" s="232"/>
      <c r="W693" s="232"/>
      <c r="X693" s="232"/>
      <c r="Y693" s="232"/>
      <c r="Z693" s="232"/>
      <c r="AA693" s="232"/>
      <c r="AB693" s="232"/>
      <c r="AC693" s="232"/>
      <c r="AD693" s="232"/>
      <c r="AE693" s="232"/>
      <c r="AF693" s="232"/>
      <c r="AG693" s="232"/>
      <c r="AH693" s="232"/>
      <c r="AI693" s="232"/>
      <c r="AJ693" s="232">
        <v>1</v>
      </c>
      <c r="AK693" s="232"/>
      <c r="AL693" s="233"/>
      <c r="AM693" s="1737" t="s">
        <v>67</v>
      </c>
      <c r="AN693" s="1671"/>
      <c r="AO693" s="1671"/>
      <c r="AP693" s="1671"/>
      <c r="AQ693" s="1671"/>
      <c r="AR693" s="1671"/>
      <c r="AS693" s="1671"/>
      <c r="AT693" s="1671"/>
      <c r="AU693" s="1671"/>
      <c r="AV693" s="1671"/>
      <c r="AW693" s="1671"/>
      <c r="AX693" s="1671"/>
      <c r="AY693" s="319"/>
      <c r="AZ693" s="43"/>
      <c r="BA693" s="43"/>
      <c r="BB693" s="43"/>
    </row>
    <row r="694" spans="1:54" ht="25.5" customHeight="1">
      <c r="A694" s="1663"/>
      <c r="B694" s="1663"/>
      <c r="C694" s="1663"/>
      <c r="D694" s="1663"/>
      <c r="E694" s="1663"/>
      <c r="F694" s="1663"/>
      <c r="G694" s="1711" t="s">
        <v>68</v>
      </c>
      <c r="H694" s="1692"/>
      <c r="I694" s="1711" t="s">
        <v>69</v>
      </c>
      <c r="J694" s="1692"/>
      <c r="K694" s="1663"/>
      <c r="L694" s="1663"/>
      <c r="M694" s="1708"/>
      <c r="N694" s="1663"/>
      <c r="O694" s="31"/>
      <c r="P694" s="580"/>
      <c r="Q694" s="580"/>
      <c r="R694" s="232"/>
      <c r="S694" s="580"/>
      <c r="T694" s="234"/>
      <c r="U694" s="234"/>
      <c r="V694" s="234"/>
      <c r="W694" s="235" t="s">
        <v>16</v>
      </c>
      <c r="X694" s="235" t="s">
        <v>70</v>
      </c>
      <c r="Y694" s="236" t="s">
        <v>18</v>
      </c>
      <c r="Z694" s="236" t="s">
        <v>19</v>
      </c>
      <c r="AA694" s="236" t="s">
        <v>20</v>
      </c>
      <c r="AB694" s="236" t="s">
        <v>21</v>
      </c>
      <c r="AC694" s="236" t="s">
        <v>22</v>
      </c>
      <c r="AD694" s="235" t="s">
        <v>23</v>
      </c>
      <c r="AE694" s="235" t="s">
        <v>24</v>
      </c>
      <c r="AF694" s="235" t="s">
        <v>25</v>
      </c>
      <c r="AG694" s="235" t="s">
        <v>26</v>
      </c>
      <c r="AH694" s="235" t="s">
        <v>27</v>
      </c>
      <c r="AI694" s="237"/>
      <c r="AJ694" s="234"/>
      <c r="AK694" s="234"/>
      <c r="AL694" s="238"/>
      <c r="AM694" s="235" t="s">
        <v>16</v>
      </c>
      <c r="AN694" s="235" t="s">
        <v>70</v>
      </c>
      <c r="AO694" s="236" t="s">
        <v>18</v>
      </c>
      <c r="AP694" s="236" t="s">
        <v>19</v>
      </c>
      <c r="AQ694" s="236" t="s">
        <v>20</v>
      </c>
      <c r="AR694" s="236" t="s">
        <v>21</v>
      </c>
      <c r="AS694" s="236" t="s">
        <v>22</v>
      </c>
      <c r="AT694" s="235" t="s">
        <v>23</v>
      </c>
      <c r="AU694" s="235" t="s">
        <v>24</v>
      </c>
      <c r="AV694" s="235" t="s">
        <v>25</v>
      </c>
      <c r="AW694" s="235" t="s">
        <v>26</v>
      </c>
      <c r="AX694" s="235" t="s">
        <v>27</v>
      </c>
      <c r="AY694" s="319"/>
      <c r="AZ694" s="43"/>
      <c r="BA694" s="43"/>
      <c r="BB694" s="43"/>
    </row>
    <row r="695" spans="1:54" ht="81" customHeight="1">
      <c r="A695" s="1663"/>
      <c r="B695" s="1663"/>
      <c r="C695" s="1663"/>
      <c r="D695" s="1663"/>
      <c r="E695" s="1663"/>
      <c r="F695" s="1663"/>
      <c r="G695" s="71" t="s">
        <v>53</v>
      </c>
      <c r="H695" s="71" t="s">
        <v>71</v>
      </c>
      <c r="I695" s="71" t="s">
        <v>53</v>
      </c>
      <c r="J695" s="71" t="s">
        <v>71</v>
      </c>
      <c r="K695" s="1664"/>
      <c r="L695" s="1663"/>
      <c r="M695" s="1708"/>
      <c r="N695" s="1663"/>
      <c r="O695" s="31"/>
      <c r="P695" s="844"/>
      <c r="Q695" s="844"/>
      <c r="R695" s="232"/>
      <c r="S695" s="845"/>
      <c r="T695" s="811" t="str">
        <f>+B696</f>
        <v>3.31.02  PROGRAM PERENCANAAN DAN PEMBANGUNAN INDUSTRI</v>
      </c>
      <c r="U695" s="812" t="str">
        <f>B697</f>
        <v>3.31.02.2.01.03 Koordinasi, Sinkronisasi, dan Pelaksanaan  Pembangunan Sumber Daya Industri</v>
      </c>
      <c r="V695" s="813">
        <f>E706</f>
        <v>245960000</v>
      </c>
      <c r="W695" s="814"/>
      <c r="X695" s="814"/>
      <c r="Y695" s="814"/>
      <c r="Z695" s="814"/>
      <c r="AA695" s="814"/>
      <c r="AB695" s="814"/>
      <c r="AC695" s="814"/>
      <c r="AD695" s="814"/>
      <c r="AE695" s="814"/>
      <c r="AF695" s="814"/>
      <c r="AG695" s="814"/>
      <c r="AH695" s="814"/>
      <c r="AI695" s="85"/>
      <c r="AJ695" s="241" t="str">
        <f t="shared" ref="AJ695:AL695" si="689">T695</f>
        <v>3.31.02  PROGRAM PERENCANAAN DAN PEMBANGUNAN INDUSTRI</v>
      </c>
      <c r="AK695" s="242" t="str">
        <f t="shared" si="689"/>
        <v>3.31.02.2.01.03 Koordinasi, Sinkronisasi, dan Pelaksanaan  Pembangunan Sumber Daya Industri</v>
      </c>
      <c r="AL695" s="473">
        <f t="shared" si="689"/>
        <v>245960000</v>
      </c>
      <c r="AM695" s="83"/>
      <c r="AN695" s="83"/>
      <c r="AO695" s="83"/>
      <c r="AP695" s="83"/>
      <c r="AQ695" s="83"/>
      <c r="AR695" s="83"/>
      <c r="AS695" s="83"/>
      <c r="AT695" s="83"/>
      <c r="AU695" s="83"/>
      <c r="AV695" s="83"/>
      <c r="AW695" s="83"/>
      <c r="AX695" s="83"/>
      <c r="AY695" s="474"/>
      <c r="AZ695" s="43"/>
      <c r="BA695" s="43"/>
      <c r="BB695" s="43"/>
    </row>
    <row r="696" spans="1:54" ht="39" customHeight="1">
      <c r="A696" s="482">
        <v>1</v>
      </c>
      <c r="B696" s="562" t="s">
        <v>314</v>
      </c>
      <c r="C696" s="846" t="s">
        <v>112</v>
      </c>
      <c r="D696" s="847" t="s">
        <v>113</v>
      </c>
      <c r="E696" s="848">
        <v>130424000</v>
      </c>
      <c r="F696" s="849">
        <f t="shared" ref="F696:F705" si="690">AY696</f>
        <v>0</v>
      </c>
      <c r="G696" s="850">
        <f t="shared" ref="G696:G706" si="691">+I696</f>
        <v>0</v>
      </c>
      <c r="H696" s="830">
        <f>'BERKALI KALI'!G394</f>
        <v>0</v>
      </c>
      <c r="I696" s="850">
        <f t="shared" ref="I696:I705" si="692">+Q696</f>
        <v>0</v>
      </c>
      <c r="J696" s="850">
        <f t="shared" ref="J696:J706" si="693">+F696/E696*100</f>
        <v>0</v>
      </c>
      <c r="K696" s="850">
        <f t="shared" ref="K696:K705" si="694">S696</f>
        <v>0</v>
      </c>
      <c r="L696" s="851">
        <f t="shared" ref="L696:L705" si="695">+E696-F696</f>
        <v>130424000</v>
      </c>
      <c r="M696" s="851"/>
      <c r="N696" s="300"/>
      <c r="O696" s="31"/>
      <c r="P696" s="343">
        <f>+E696/E706*H696</f>
        <v>0</v>
      </c>
      <c r="Q696" s="343">
        <f t="shared" ref="Q696:Q706" si="696">+S696/E696*100</f>
        <v>0</v>
      </c>
      <c r="R696" s="344"/>
      <c r="S696" s="823">
        <f t="shared" ref="S696:S705" si="697">W696</f>
        <v>0</v>
      </c>
      <c r="T696" s="824" t="str">
        <f t="shared" ref="T696:U696" si="698">C696</f>
        <v>5.1.02.01.01.0012</v>
      </c>
      <c r="U696" s="852" t="str">
        <f t="shared" si="698"/>
        <v>Belanja Bahan-Bahan Lainnya</v>
      </c>
      <c r="V696" s="590">
        <f>+E696</f>
        <v>130424000</v>
      </c>
      <c r="W696" s="124">
        <v>0</v>
      </c>
      <c r="X696" s="105"/>
      <c r="Y696" s="853"/>
      <c r="Z696" s="853"/>
      <c r="AA696" s="854">
        <v>32606000</v>
      </c>
      <c r="AB696" s="854">
        <v>32606000</v>
      </c>
      <c r="AC696" s="854">
        <v>32606000</v>
      </c>
      <c r="AD696" s="854">
        <v>32606000</v>
      </c>
      <c r="AE696" s="105"/>
      <c r="AF696" s="105"/>
      <c r="AG696" s="105"/>
      <c r="AH696" s="105"/>
      <c r="AI696" s="108"/>
      <c r="AJ696" s="826" t="str">
        <f t="shared" ref="AJ696:AL696" si="699">T696</f>
        <v>5.1.02.01.01.0012</v>
      </c>
      <c r="AK696" s="716" t="str">
        <f t="shared" si="699"/>
        <v>Belanja Bahan-Bahan Lainnya</v>
      </c>
      <c r="AL696" s="492">
        <f t="shared" si="699"/>
        <v>130424000</v>
      </c>
      <c r="AM696" s="102"/>
      <c r="AN696" s="102"/>
      <c r="AO696" s="742"/>
      <c r="AP696" s="742"/>
      <c r="AQ696" s="102"/>
      <c r="AR696" s="105"/>
      <c r="AS696" s="111"/>
      <c r="AT696" s="111"/>
      <c r="AU696" s="105"/>
      <c r="AV696" s="272"/>
      <c r="AW696" s="272"/>
      <c r="AX696" s="102"/>
      <c r="AY696" s="113">
        <f t="shared" ref="AY696:AY706" si="700">SUM(AM696:AX696)</f>
        <v>0</v>
      </c>
      <c r="AZ696" s="43"/>
      <c r="BA696" s="43"/>
      <c r="BB696" s="43"/>
    </row>
    <row r="697" spans="1:54" ht="48" customHeight="1">
      <c r="A697" s="578"/>
      <c r="B697" s="1712" t="s">
        <v>319</v>
      </c>
      <c r="C697" s="846" t="s">
        <v>73</v>
      </c>
      <c r="D697" s="847" t="s">
        <v>320</v>
      </c>
      <c r="E697" s="855">
        <v>4380000</v>
      </c>
      <c r="F697" s="849">
        <f t="shared" si="690"/>
        <v>0</v>
      </c>
      <c r="G697" s="850">
        <f t="shared" si="691"/>
        <v>0</v>
      </c>
      <c r="H697" s="830">
        <f>'BERKALI KALI'!G398</f>
        <v>0</v>
      </c>
      <c r="I697" s="850">
        <f t="shared" si="692"/>
        <v>0</v>
      </c>
      <c r="J697" s="850">
        <f t="shared" si="693"/>
        <v>0</v>
      </c>
      <c r="K697" s="850">
        <f t="shared" si="694"/>
        <v>0</v>
      </c>
      <c r="L697" s="851">
        <f t="shared" si="695"/>
        <v>4380000</v>
      </c>
      <c r="M697" s="851"/>
      <c r="N697" s="482"/>
      <c r="O697" s="31"/>
      <c r="P697" s="343">
        <f>+E697/E706*H697</f>
        <v>0</v>
      </c>
      <c r="Q697" s="343">
        <f t="shared" si="696"/>
        <v>0</v>
      </c>
      <c r="R697" s="344"/>
      <c r="S697" s="823">
        <f t="shared" si="697"/>
        <v>0</v>
      </c>
      <c r="T697" s="824" t="str">
        <f t="shared" ref="T697:V697" si="701">C697</f>
        <v>5.1.02.01.01.0024</v>
      </c>
      <c r="U697" s="852" t="str">
        <f t="shared" si="701"/>
        <v>Belanja Alat/Bahan Untuk Kegiatan Kantor-Alat Tulis Kantor</v>
      </c>
      <c r="V697" s="590">
        <f t="shared" si="701"/>
        <v>4380000</v>
      </c>
      <c r="W697" s="124">
        <v>0</v>
      </c>
      <c r="X697" s="105"/>
      <c r="Y697" s="854">
        <v>4380000</v>
      </c>
      <c r="Z697" s="853"/>
      <c r="AA697" s="853"/>
      <c r="AB697" s="853"/>
      <c r="AC697" s="853"/>
      <c r="AD697" s="853"/>
      <c r="AE697" s="853"/>
      <c r="AF697" s="853"/>
      <c r="AG697" s="853"/>
      <c r="AH697" s="105"/>
      <c r="AI697" s="108"/>
      <c r="AJ697" s="826" t="str">
        <f t="shared" ref="AJ697:AL697" si="702">T697</f>
        <v>5.1.02.01.01.0024</v>
      </c>
      <c r="AK697" s="716" t="str">
        <f t="shared" si="702"/>
        <v>Belanja Alat/Bahan Untuk Kegiatan Kantor-Alat Tulis Kantor</v>
      </c>
      <c r="AL697" s="492">
        <f t="shared" si="702"/>
        <v>4380000</v>
      </c>
      <c r="AM697" s="102"/>
      <c r="AN697" s="102"/>
      <c r="AO697" s="742"/>
      <c r="AP697" s="742"/>
      <c r="AQ697" s="102"/>
      <c r="AR697" s="105"/>
      <c r="AS697" s="111"/>
      <c r="AT697" s="111"/>
      <c r="AU697" s="105"/>
      <c r="AV697" s="272"/>
      <c r="AW697" s="272"/>
      <c r="AX697" s="102"/>
      <c r="AY697" s="113">
        <f t="shared" si="700"/>
        <v>0</v>
      </c>
      <c r="AZ697" s="43"/>
      <c r="BA697" s="43"/>
      <c r="BB697" s="43"/>
    </row>
    <row r="698" spans="1:54" ht="49.5" customHeight="1">
      <c r="A698" s="578"/>
      <c r="B698" s="1663"/>
      <c r="C698" s="846" t="s">
        <v>76</v>
      </c>
      <c r="D698" s="847" t="s">
        <v>321</v>
      </c>
      <c r="E698" s="855">
        <v>14300000</v>
      </c>
      <c r="F698" s="849">
        <f t="shared" si="690"/>
        <v>0</v>
      </c>
      <c r="G698" s="850">
        <f t="shared" si="691"/>
        <v>0</v>
      </c>
      <c r="H698" s="830">
        <f>'Kertas Kerja Bantu'!G205</f>
        <v>0</v>
      </c>
      <c r="I698" s="850">
        <f t="shared" si="692"/>
        <v>0</v>
      </c>
      <c r="J698" s="850">
        <f t="shared" si="693"/>
        <v>0</v>
      </c>
      <c r="K698" s="850">
        <f t="shared" si="694"/>
        <v>0</v>
      </c>
      <c r="L698" s="851">
        <f t="shared" si="695"/>
        <v>14300000</v>
      </c>
      <c r="M698" s="856"/>
      <c r="N698" s="607"/>
      <c r="O698" s="31"/>
      <c r="P698" s="343">
        <f>+E698/E706*H698</f>
        <v>0</v>
      </c>
      <c r="Q698" s="343">
        <f t="shared" si="696"/>
        <v>0</v>
      </c>
      <c r="R698" s="344"/>
      <c r="S698" s="823">
        <f t="shared" si="697"/>
        <v>0</v>
      </c>
      <c r="T698" s="824" t="str">
        <f t="shared" ref="T698:V698" si="703">C698</f>
        <v>5.1.02.01.01.0026</v>
      </c>
      <c r="U698" s="852" t="str">
        <f t="shared" si="703"/>
        <v>Belanja Alat/Bahan Untuk Kegiatan Kantor- Bahan Cetak</v>
      </c>
      <c r="V698" s="590">
        <f t="shared" si="703"/>
        <v>14300000</v>
      </c>
      <c r="W698" s="124">
        <v>0</v>
      </c>
      <c r="X698" s="105"/>
      <c r="Y698" s="853"/>
      <c r="Z698" s="853"/>
      <c r="AA698" s="854">
        <v>1800000</v>
      </c>
      <c r="AB698" s="854">
        <v>1100000</v>
      </c>
      <c r="AC698" s="854">
        <v>1100000</v>
      </c>
      <c r="AD698" s="854">
        <v>1100000</v>
      </c>
      <c r="AE698" s="853"/>
      <c r="AF698" s="853"/>
      <c r="AG698" s="854">
        <v>9200000</v>
      </c>
      <c r="AH698" s="105"/>
      <c r="AI698" s="108"/>
      <c r="AJ698" s="826" t="str">
        <f t="shared" ref="AJ698:AL698" si="704">T698</f>
        <v>5.1.02.01.01.0026</v>
      </c>
      <c r="AK698" s="716" t="str">
        <f t="shared" si="704"/>
        <v>Belanja Alat/Bahan Untuk Kegiatan Kantor- Bahan Cetak</v>
      </c>
      <c r="AL698" s="492">
        <f t="shared" si="704"/>
        <v>14300000</v>
      </c>
      <c r="AM698" s="102"/>
      <c r="AN698" s="102"/>
      <c r="AO698" s="742"/>
      <c r="AP698" s="742"/>
      <c r="AQ698" s="102"/>
      <c r="AR698" s="105"/>
      <c r="AS698" s="111"/>
      <c r="AT698" s="111"/>
      <c r="AU698" s="105"/>
      <c r="AV698" s="272"/>
      <c r="AW698" s="272"/>
      <c r="AX698" s="102"/>
      <c r="AY698" s="113">
        <f t="shared" si="700"/>
        <v>0</v>
      </c>
      <c r="AZ698" s="43"/>
      <c r="BA698" s="43"/>
      <c r="BB698" s="43"/>
    </row>
    <row r="699" spans="1:54" ht="52.5" customHeight="1">
      <c r="A699" s="578"/>
      <c r="B699" s="1663"/>
      <c r="C699" s="846" t="s">
        <v>78</v>
      </c>
      <c r="D699" s="847" t="s">
        <v>322</v>
      </c>
      <c r="E699" s="855">
        <v>300000</v>
      </c>
      <c r="F699" s="849">
        <f t="shared" si="690"/>
        <v>0</v>
      </c>
      <c r="G699" s="850">
        <f t="shared" si="691"/>
        <v>0</v>
      </c>
      <c r="H699" s="830">
        <f>'BERKALI KALI'!G406</f>
        <v>0</v>
      </c>
      <c r="I699" s="850">
        <f t="shared" si="692"/>
        <v>0</v>
      </c>
      <c r="J699" s="850">
        <f t="shared" si="693"/>
        <v>0</v>
      </c>
      <c r="K699" s="850">
        <f t="shared" si="694"/>
        <v>0</v>
      </c>
      <c r="L699" s="851">
        <f t="shared" si="695"/>
        <v>300000</v>
      </c>
      <c r="M699" s="851"/>
      <c r="N699" s="482"/>
      <c r="O699" s="31"/>
      <c r="P699" s="343">
        <f>+E699/E706*H699</f>
        <v>0</v>
      </c>
      <c r="Q699" s="343">
        <f t="shared" si="696"/>
        <v>0</v>
      </c>
      <c r="R699" s="344"/>
      <c r="S699" s="823">
        <f t="shared" si="697"/>
        <v>0</v>
      </c>
      <c r="T699" s="824" t="str">
        <f t="shared" ref="T699:V699" si="705">C699</f>
        <v>5.1.02.01.01.0027</v>
      </c>
      <c r="U699" s="852" t="str">
        <f t="shared" si="705"/>
        <v>Belanja Alat/Bahan Untuk Kegiatan Kantor- Benda Pos</v>
      </c>
      <c r="V699" s="590">
        <f t="shared" si="705"/>
        <v>300000</v>
      </c>
      <c r="W699" s="124">
        <v>0</v>
      </c>
      <c r="X699" s="105"/>
      <c r="Y699" s="853"/>
      <c r="Z699" s="853"/>
      <c r="AA699" s="854">
        <v>300000</v>
      </c>
      <c r="AB699" s="853"/>
      <c r="AC699" s="853"/>
      <c r="AD699" s="853"/>
      <c r="AE699" s="853"/>
      <c r="AF699" s="853"/>
      <c r="AG699" s="853"/>
      <c r="AH699" s="105"/>
      <c r="AI699" s="108"/>
      <c r="AJ699" s="826" t="str">
        <f t="shared" ref="AJ699:AL699" si="706">T699</f>
        <v>5.1.02.01.01.0027</v>
      </c>
      <c r="AK699" s="716" t="str">
        <f t="shared" si="706"/>
        <v>Belanja Alat/Bahan Untuk Kegiatan Kantor- Benda Pos</v>
      </c>
      <c r="AL699" s="492">
        <f t="shared" si="706"/>
        <v>300000</v>
      </c>
      <c r="AM699" s="102"/>
      <c r="AN699" s="102"/>
      <c r="AO699" s="742"/>
      <c r="AP699" s="742"/>
      <c r="AQ699" s="102"/>
      <c r="AR699" s="105"/>
      <c r="AS699" s="111"/>
      <c r="AT699" s="111"/>
      <c r="AU699" s="105"/>
      <c r="AV699" s="272"/>
      <c r="AW699" s="272"/>
      <c r="AX699" s="102"/>
      <c r="AY699" s="113">
        <f t="shared" si="700"/>
        <v>0</v>
      </c>
      <c r="AZ699" s="43"/>
      <c r="BA699" s="43"/>
      <c r="BB699" s="43"/>
    </row>
    <row r="700" spans="1:54" ht="62.25" customHeight="1">
      <c r="A700" s="578"/>
      <c r="B700" s="1663"/>
      <c r="C700" s="846" t="s">
        <v>80</v>
      </c>
      <c r="D700" s="857" t="s">
        <v>323</v>
      </c>
      <c r="E700" s="855">
        <v>5156000</v>
      </c>
      <c r="F700" s="849">
        <f t="shared" si="690"/>
        <v>0</v>
      </c>
      <c r="G700" s="850">
        <f t="shared" si="691"/>
        <v>0</v>
      </c>
      <c r="H700" s="830">
        <f>'BERKALI KALI'!G410</f>
        <v>0</v>
      </c>
      <c r="I700" s="850">
        <f t="shared" si="692"/>
        <v>0</v>
      </c>
      <c r="J700" s="850">
        <f t="shared" si="693"/>
        <v>0</v>
      </c>
      <c r="K700" s="850">
        <f t="shared" si="694"/>
        <v>0</v>
      </c>
      <c r="L700" s="851">
        <f t="shared" si="695"/>
        <v>5156000</v>
      </c>
      <c r="M700" s="851"/>
      <c r="N700" s="482"/>
      <c r="O700" s="31"/>
      <c r="P700" s="343">
        <f>+E700/E706*H700</f>
        <v>0</v>
      </c>
      <c r="Q700" s="343">
        <f t="shared" si="696"/>
        <v>0</v>
      </c>
      <c r="R700" s="344"/>
      <c r="S700" s="823">
        <f t="shared" si="697"/>
        <v>0</v>
      </c>
      <c r="T700" s="824" t="str">
        <f t="shared" ref="T700:V700" si="707">C700</f>
        <v>5.1.02.01.01.0029</v>
      </c>
      <c r="U700" s="852" t="str">
        <f t="shared" si="707"/>
        <v>Belanja Alat/ Bahan untuk kegiatan Kantor- Bahan Komputer</v>
      </c>
      <c r="V700" s="590">
        <f t="shared" si="707"/>
        <v>5156000</v>
      </c>
      <c r="W700" s="124">
        <v>0</v>
      </c>
      <c r="X700" s="105"/>
      <c r="Y700" s="853"/>
      <c r="Z700" s="853"/>
      <c r="AA700" s="854">
        <v>5156000</v>
      </c>
      <c r="AB700" s="853"/>
      <c r="AC700" s="853"/>
      <c r="AD700" s="853"/>
      <c r="AE700" s="853"/>
      <c r="AF700" s="853"/>
      <c r="AG700" s="853"/>
      <c r="AH700" s="105"/>
      <c r="AI700" s="108"/>
      <c r="AJ700" s="826" t="str">
        <f t="shared" ref="AJ700:AL700" si="708">T700</f>
        <v>5.1.02.01.01.0029</v>
      </c>
      <c r="AK700" s="716" t="str">
        <f t="shared" si="708"/>
        <v>Belanja Alat/ Bahan untuk kegiatan Kantor- Bahan Komputer</v>
      </c>
      <c r="AL700" s="492">
        <f t="shared" si="708"/>
        <v>5156000</v>
      </c>
      <c r="AM700" s="102"/>
      <c r="AN700" s="102"/>
      <c r="AO700" s="742"/>
      <c r="AP700" s="742"/>
      <c r="AQ700" s="102"/>
      <c r="AR700" s="105"/>
      <c r="AS700" s="111"/>
      <c r="AT700" s="111"/>
      <c r="AU700" s="105"/>
      <c r="AV700" s="272"/>
      <c r="AW700" s="272"/>
      <c r="AX700" s="102"/>
      <c r="AY700" s="113">
        <f t="shared" si="700"/>
        <v>0</v>
      </c>
      <c r="AZ700" s="43"/>
      <c r="BA700" s="43"/>
      <c r="BB700" s="43"/>
    </row>
    <row r="701" spans="1:54" ht="74.25" customHeight="1">
      <c r="A701" s="578"/>
      <c r="B701" s="1663"/>
      <c r="C701" s="846" t="s">
        <v>152</v>
      </c>
      <c r="D701" s="847" t="s">
        <v>324</v>
      </c>
      <c r="E701" s="855">
        <v>4400000</v>
      </c>
      <c r="F701" s="849">
        <f t="shared" si="690"/>
        <v>0</v>
      </c>
      <c r="G701" s="850">
        <f t="shared" si="691"/>
        <v>0</v>
      </c>
      <c r="H701" s="830">
        <f>'BERKALI KALI'!G414</f>
        <v>0</v>
      </c>
      <c r="I701" s="850">
        <f t="shared" si="692"/>
        <v>0</v>
      </c>
      <c r="J701" s="850">
        <f t="shared" si="693"/>
        <v>0</v>
      </c>
      <c r="K701" s="850">
        <f t="shared" si="694"/>
        <v>0</v>
      </c>
      <c r="L701" s="851">
        <f t="shared" si="695"/>
        <v>4400000</v>
      </c>
      <c r="M701" s="851"/>
      <c r="N701" s="482"/>
      <c r="O701" s="31"/>
      <c r="P701" s="343">
        <f>+E701/E706*H701</f>
        <v>0</v>
      </c>
      <c r="Q701" s="343">
        <f t="shared" si="696"/>
        <v>0</v>
      </c>
      <c r="R701" s="344"/>
      <c r="S701" s="823">
        <f t="shared" si="697"/>
        <v>0</v>
      </c>
      <c r="T701" s="824" t="str">
        <f t="shared" ref="T701:V701" si="709">C701</f>
        <v>5.1.02.01.01.0036</v>
      </c>
      <c r="U701" s="852" t="str">
        <f t="shared" si="709"/>
        <v>Belanja Alat/Bahan Untuk Kegiatan Kantor- Alat/Bahan untuk Kegiatan Kantor Lainnya</v>
      </c>
      <c r="V701" s="590">
        <f t="shared" si="709"/>
        <v>4400000</v>
      </c>
      <c r="W701" s="124">
        <v>0</v>
      </c>
      <c r="X701" s="105"/>
      <c r="Y701" s="853"/>
      <c r="Z701" s="854">
        <v>4400000</v>
      </c>
      <c r="AA701" s="853"/>
      <c r="AB701" s="853"/>
      <c r="AC701" s="853"/>
      <c r="AD701" s="853"/>
      <c r="AE701" s="853"/>
      <c r="AF701" s="853"/>
      <c r="AG701" s="853"/>
      <c r="AH701" s="105"/>
      <c r="AI701" s="108"/>
      <c r="AJ701" s="826" t="str">
        <f t="shared" ref="AJ701:AL701" si="710">T701</f>
        <v>5.1.02.01.01.0036</v>
      </c>
      <c r="AK701" s="716" t="str">
        <f t="shared" si="710"/>
        <v>Belanja Alat/Bahan Untuk Kegiatan Kantor- Alat/Bahan untuk Kegiatan Kantor Lainnya</v>
      </c>
      <c r="AL701" s="492">
        <f t="shared" si="710"/>
        <v>4400000</v>
      </c>
      <c r="AM701" s="102"/>
      <c r="AN701" s="102"/>
      <c r="AO701" s="742"/>
      <c r="AP701" s="742"/>
      <c r="AQ701" s="102"/>
      <c r="AR701" s="105"/>
      <c r="AS701" s="111"/>
      <c r="AT701" s="111"/>
      <c r="AU701" s="105"/>
      <c r="AV701" s="272"/>
      <c r="AW701" s="272"/>
      <c r="AX701" s="102"/>
      <c r="AY701" s="113">
        <f t="shared" si="700"/>
        <v>0</v>
      </c>
      <c r="AZ701" s="43"/>
      <c r="BA701" s="43"/>
      <c r="BB701" s="43"/>
    </row>
    <row r="702" spans="1:54" ht="46.5" customHeight="1">
      <c r="A702" s="578"/>
      <c r="B702" s="1663"/>
      <c r="C702" s="846" t="s">
        <v>82</v>
      </c>
      <c r="D702" s="847" t="s">
        <v>83</v>
      </c>
      <c r="E702" s="855">
        <v>9000000</v>
      </c>
      <c r="F702" s="849">
        <f t="shared" si="690"/>
        <v>0</v>
      </c>
      <c r="G702" s="850">
        <f t="shared" si="691"/>
        <v>0</v>
      </c>
      <c r="H702" s="830">
        <f>'BERKALI KALI'!G418</f>
        <v>0</v>
      </c>
      <c r="I702" s="850">
        <f t="shared" si="692"/>
        <v>0</v>
      </c>
      <c r="J702" s="850">
        <f t="shared" si="693"/>
        <v>0</v>
      </c>
      <c r="K702" s="850">
        <f t="shared" si="694"/>
        <v>0</v>
      </c>
      <c r="L702" s="851">
        <f t="shared" si="695"/>
        <v>9000000</v>
      </c>
      <c r="M702" s="851"/>
      <c r="N702" s="482"/>
      <c r="O702" s="31"/>
      <c r="P702" s="343">
        <f>+E702/$E$706*H702</f>
        <v>0</v>
      </c>
      <c r="Q702" s="343">
        <f t="shared" si="696"/>
        <v>0</v>
      </c>
      <c r="R702" s="344"/>
      <c r="S702" s="823">
        <f t="shared" si="697"/>
        <v>0</v>
      </c>
      <c r="T702" s="824" t="str">
        <f t="shared" ref="T702:V702" si="711">C702</f>
        <v>5.1.02.01.01.0058</v>
      </c>
      <c r="U702" s="852" t="str">
        <f t="shared" si="711"/>
        <v>Belanja Makanan dan Minuman Aktivitas Lapangan</v>
      </c>
      <c r="V702" s="590">
        <f t="shared" si="711"/>
        <v>9000000</v>
      </c>
      <c r="W702" s="124">
        <v>0</v>
      </c>
      <c r="X702" s="105"/>
      <c r="Y702" s="853"/>
      <c r="Z702" s="853"/>
      <c r="AA702" s="854">
        <v>2250000</v>
      </c>
      <c r="AB702" s="854">
        <v>2250000</v>
      </c>
      <c r="AC702" s="854">
        <v>2250000</v>
      </c>
      <c r="AD702" s="854">
        <v>2250000</v>
      </c>
      <c r="AE702" s="853"/>
      <c r="AF702" s="853"/>
      <c r="AG702" s="853"/>
      <c r="AH702" s="105"/>
      <c r="AI702" s="108"/>
      <c r="AJ702" s="826" t="str">
        <f t="shared" ref="AJ702:AL702" si="712">T702</f>
        <v>5.1.02.01.01.0058</v>
      </c>
      <c r="AK702" s="716" t="str">
        <f t="shared" si="712"/>
        <v>Belanja Makanan dan Minuman Aktivitas Lapangan</v>
      </c>
      <c r="AL702" s="492">
        <f t="shared" si="712"/>
        <v>9000000</v>
      </c>
      <c r="AM702" s="102"/>
      <c r="AN702" s="102"/>
      <c r="AO702" s="742"/>
      <c r="AP702" s="742"/>
      <c r="AQ702" s="102"/>
      <c r="AR702" s="105"/>
      <c r="AS702" s="111"/>
      <c r="AT702" s="111"/>
      <c r="AU702" s="105"/>
      <c r="AV702" s="272"/>
      <c r="AW702" s="272"/>
      <c r="AX702" s="102"/>
      <c r="AY702" s="113">
        <f t="shared" si="700"/>
        <v>0</v>
      </c>
      <c r="AZ702" s="43"/>
      <c r="BA702" s="43"/>
      <c r="BB702" s="43"/>
    </row>
    <row r="703" spans="1:54" ht="63.75" customHeight="1">
      <c r="A703" s="578"/>
      <c r="B703" s="1663"/>
      <c r="C703" s="846" t="s">
        <v>325</v>
      </c>
      <c r="D703" s="847" t="s">
        <v>326</v>
      </c>
      <c r="E703" s="855">
        <v>48000000</v>
      </c>
      <c r="F703" s="849">
        <f t="shared" si="690"/>
        <v>0</v>
      </c>
      <c r="G703" s="850">
        <f t="shared" si="691"/>
        <v>0</v>
      </c>
      <c r="H703" s="830">
        <f>'BERKALI KALI'!G422</f>
        <v>0</v>
      </c>
      <c r="I703" s="850">
        <f t="shared" si="692"/>
        <v>0</v>
      </c>
      <c r="J703" s="850">
        <f t="shared" si="693"/>
        <v>0</v>
      </c>
      <c r="K703" s="850">
        <f t="shared" si="694"/>
        <v>0</v>
      </c>
      <c r="L703" s="851">
        <f t="shared" si="695"/>
        <v>48000000</v>
      </c>
      <c r="M703" s="851"/>
      <c r="N703" s="482"/>
      <c r="O703" s="31"/>
      <c r="P703" s="343">
        <f>+E703/E706*H703</f>
        <v>0</v>
      </c>
      <c r="Q703" s="343">
        <f t="shared" si="696"/>
        <v>0</v>
      </c>
      <c r="R703" s="344"/>
      <c r="S703" s="823">
        <f t="shared" si="697"/>
        <v>0</v>
      </c>
      <c r="T703" s="824" t="str">
        <f t="shared" ref="T703:V703" si="713">C703</f>
        <v>5.1.02.02.01.0011</v>
      </c>
      <c r="U703" s="852" t="str">
        <f t="shared" si="713"/>
        <v>Honorarium Penyelenggaraan Kegiatan Pendidikan dan Pelatihan</v>
      </c>
      <c r="V703" s="590">
        <f t="shared" si="713"/>
        <v>48000000</v>
      </c>
      <c r="W703" s="124">
        <v>0</v>
      </c>
      <c r="X703" s="105"/>
      <c r="Y703" s="853"/>
      <c r="Z703" s="853"/>
      <c r="AA703" s="854">
        <v>12000000</v>
      </c>
      <c r="AB703" s="854">
        <v>12000000</v>
      </c>
      <c r="AC703" s="854">
        <v>12000000</v>
      </c>
      <c r="AD703" s="854">
        <v>12000000</v>
      </c>
      <c r="AE703" s="853"/>
      <c r="AF703" s="853"/>
      <c r="AG703" s="853"/>
      <c r="AH703" s="105"/>
      <c r="AI703" s="108"/>
      <c r="AJ703" s="826" t="str">
        <f t="shared" ref="AJ703:AL703" si="714">T703</f>
        <v>5.1.02.02.01.0011</v>
      </c>
      <c r="AK703" s="716" t="str">
        <f t="shared" si="714"/>
        <v>Honorarium Penyelenggaraan Kegiatan Pendidikan dan Pelatihan</v>
      </c>
      <c r="AL703" s="492">
        <f t="shared" si="714"/>
        <v>48000000</v>
      </c>
      <c r="AM703" s="102"/>
      <c r="AN703" s="102"/>
      <c r="AO703" s="742"/>
      <c r="AP703" s="742"/>
      <c r="AQ703" s="102"/>
      <c r="AR703" s="105"/>
      <c r="AS703" s="111"/>
      <c r="AT703" s="111"/>
      <c r="AU703" s="105"/>
      <c r="AV703" s="272"/>
      <c r="AW703" s="272"/>
      <c r="AX703" s="102"/>
      <c r="AY703" s="113">
        <f t="shared" si="700"/>
        <v>0</v>
      </c>
      <c r="AZ703" s="43"/>
      <c r="BA703" s="43"/>
      <c r="BB703" s="43"/>
    </row>
    <row r="704" spans="1:54" ht="47.25" customHeight="1">
      <c r="A704" s="578"/>
      <c r="B704" s="1663"/>
      <c r="C704" s="846" t="s">
        <v>121</v>
      </c>
      <c r="D704" s="847" t="s">
        <v>327</v>
      </c>
      <c r="E704" s="855">
        <v>10000000</v>
      </c>
      <c r="F704" s="849">
        <f t="shared" si="690"/>
        <v>0</v>
      </c>
      <c r="G704" s="850">
        <f t="shared" si="691"/>
        <v>0</v>
      </c>
      <c r="H704" s="830">
        <f>'BERKALI KALI'!G426</f>
        <v>0</v>
      </c>
      <c r="I704" s="850">
        <f t="shared" si="692"/>
        <v>0</v>
      </c>
      <c r="J704" s="850">
        <f t="shared" si="693"/>
        <v>0</v>
      </c>
      <c r="K704" s="850">
        <f t="shared" si="694"/>
        <v>0</v>
      </c>
      <c r="L704" s="851">
        <f t="shared" si="695"/>
        <v>10000000</v>
      </c>
      <c r="M704" s="851"/>
      <c r="N704" s="482"/>
      <c r="O704" s="31"/>
      <c r="P704" s="343">
        <f>+E704/E706*H704</f>
        <v>0</v>
      </c>
      <c r="Q704" s="343">
        <f t="shared" si="696"/>
        <v>0</v>
      </c>
      <c r="R704" s="344"/>
      <c r="S704" s="823">
        <f t="shared" si="697"/>
        <v>0</v>
      </c>
      <c r="T704" s="824" t="str">
        <f t="shared" ref="T704:V704" si="715">C704</f>
        <v>5.1.02.02.01.0055</v>
      </c>
      <c r="U704" s="852" t="str">
        <f t="shared" si="715"/>
        <v>Belanja Jasa Iklan/ Reklame, Film, dan Pemotretan</v>
      </c>
      <c r="V704" s="590">
        <f t="shared" si="715"/>
        <v>10000000</v>
      </c>
      <c r="W704" s="124">
        <v>0</v>
      </c>
      <c r="X704" s="105"/>
      <c r="Y704" s="853"/>
      <c r="Z704" s="853"/>
      <c r="AA704" s="854">
        <v>2500000</v>
      </c>
      <c r="AB704" s="854">
        <v>2500000</v>
      </c>
      <c r="AC704" s="854">
        <v>2500000</v>
      </c>
      <c r="AD704" s="854">
        <v>2500000</v>
      </c>
      <c r="AE704" s="853"/>
      <c r="AF704" s="853"/>
      <c r="AG704" s="858"/>
      <c r="AH704" s="105"/>
      <c r="AI704" s="108"/>
      <c r="AJ704" s="826" t="str">
        <f t="shared" ref="AJ704:AL704" si="716">T704</f>
        <v>5.1.02.02.01.0055</v>
      </c>
      <c r="AK704" s="716" t="str">
        <f t="shared" si="716"/>
        <v>Belanja Jasa Iklan/ Reklame, Film, dan Pemotretan</v>
      </c>
      <c r="AL704" s="492">
        <f t="shared" si="716"/>
        <v>10000000</v>
      </c>
      <c r="AM704" s="102"/>
      <c r="AN704" s="102"/>
      <c r="AO704" s="742"/>
      <c r="AP704" s="742"/>
      <c r="AQ704" s="102"/>
      <c r="AR704" s="105"/>
      <c r="AS704" s="111"/>
      <c r="AT704" s="111"/>
      <c r="AU704" s="105"/>
      <c r="AV704" s="272"/>
      <c r="AW704" s="272"/>
      <c r="AX704" s="102"/>
      <c r="AY704" s="113">
        <f t="shared" si="700"/>
        <v>0</v>
      </c>
      <c r="AZ704" s="43"/>
      <c r="BA704" s="43"/>
      <c r="BB704" s="43"/>
    </row>
    <row r="705" spans="1:54" ht="49.5" customHeight="1">
      <c r="A705" s="578"/>
      <c r="B705" s="1664"/>
      <c r="C705" s="846" t="s">
        <v>328</v>
      </c>
      <c r="D705" s="847" t="s">
        <v>329</v>
      </c>
      <c r="E705" s="855">
        <v>20000000</v>
      </c>
      <c r="F705" s="849">
        <f t="shared" si="690"/>
        <v>0</v>
      </c>
      <c r="G705" s="850">
        <f t="shared" si="691"/>
        <v>0</v>
      </c>
      <c r="H705" s="830">
        <f>'BERKALI KALI'!G430</f>
        <v>0</v>
      </c>
      <c r="I705" s="850">
        <f t="shared" si="692"/>
        <v>0</v>
      </c>
      <c r="J705" s="850">
        <f t="shared" si="693"/>
        <v>0</v>
      </c>
      <c r="K705" s="850">
        <f t="shared" si="694"/>
        <v>0</v>
      </c>
      <c r="L705" s="851">
        <f t="shared" si="695"/>
        <v>20000000</v>
      </c>
      <c r="M705" s="851"/>
      <c r="N705" s="482"/>
      <c r="O705" s="31"/>
      <c r="P705" s="343">
        <f>+E705/E706*H705</f>
        <v>0</v>
      </c>
      <c r="Q705" s="343">
        <f t="shared" si="696"/>
        <v>0</v>
      </c>
      <c r="R705" s="344"/>
      <c r="S705" s="823">
        <f t="shared" si="697"/>
        <v>0</v>
      </c>
      <c r="T705" s="824" t="str">
        <f t="shared" ref="T705:V705" si="717">C705</f>
        <v>5.1.02.04.01.0004</v>
      </c>
      <c r="U705" s="852" t="str">
        <f t="shared" si="717"/>
        <v>Belanja Perjalanan Dinas Paket Meeting Dalam Kota</v>
      </c>
      <c r="V705" s="590">
        <f t="shared" si="717"/>
        <v>20000000</v>
      </c>
      <c r="W705" s="124">
        <v>0</v>
      </c>
      <c r="X705" s="105"/>
      <c r="Y705" s="859"/>
      <c r="Z705" s="859"/>
      <c r="AA705" s="860">
        <v>5000000</v>
      </c>
      <c r="AB705" s="860">
        <v>5000000</v>
      </c>
      <c r="AC705" s="860">
        <v>5000000</v>
      </c>
      <c r="AD705" s="860">
        <v>5000000</v>
      </c>
      <c r="AE705" s="859"/>
      <c r="AF705" s="859"/>
      <c r="AG705" s="859"/>
      <c r="AH705" s="105"/>
      <c r="AI705" s="108"/>
      <c r="AJ705" s="826" t="str">
        <f t="shared" ref="AJ705:AL705" si="718">T705</f>
        <v>5.1.02.04.01.0004</v>
      </c>
      <c r="AK705" s="716" t="str">
        <f t="shared" si="718"/>
        <v>Belanja Perjalanan Dinas Paket Meeting Dalam Kota</v>
      </c>
      <c r="AL705" s="492">
        <f t="shared" si="718"/>
        <v>20000000</v>
      </c>
      <c r="AM705" s="102"/>
      <c r="AN705" s="102"/>
      <c r="AO705" s="742"/>
      <c r="AP705" s="742"/>
      <c r="AQ705" s="102"/>
      <c r="AR705" s="105"/>
      <c r="AS705" s="111"/>
      <c r="AT705" s="111"/>
      <c r="AU705" s="105"/>
      <c r="AV705" s="272"/>
      <c r="AW705" s="272"/>
      <c r="AX705" s="102"/>
      <c r="AY705" s="113">
        <f t="shared" si="700"/>
        <v>0</v>
      </c>
      <c r="AZ705" s="43"/>
      <c r="BA705" s="43"/>
      <c r="BB705" s="43"/>
    </row>
    <row r="706" spans="1:54" ht="19.5" customHeight="1">
      <c r="A706" s="482"/>
      <c r="B706" s="482"/>
      <c r="C706" s="523" t="s">
        <v>84</v>
      </c>
      <c r="D706" s="477"/>
      <c r="E706" s="524">
        <f t="shared" ref="E706:F706" si="719">SUM(E696:E705)</f>
        <v>245960000</v>
      </c>
      <c r="F706" s="525">
        <f t="shared" si="719"/>
        <v>0</v>
      </c>
      <c r="G706" s="525">
        <f t="shared" si="691"/>
        <v>0</v>
      </c>
      <c r="H706" s="526">
        <f t="shared" ref="H706:I706" si="720">+P706</f>
        <v>0</v>
      </c>
      <c r="I706" s="525">
        <f t="shared" si="720"/>
        <v>0</v>
      </c>
      <c r="J706" s="525">
        <f t="shared" si="693"/>
        <v>0</v>
      </c>
      <c r="K706" s="525">
        <f>SUM(K696:K705)</f>
        <v>0</v>
      </c>
      <c r="L706" s="861">
        <f>SUM(L690:L705)</f>
        <v>245960000</v>
      </c>
      <c r="M706" s="481"/>
      <c r="N706" s="482"/>
      <c r="O706" s="31"/>
      <c r="P706" s="343">
        <f>SUM(P696:P705)</f>
        <v>0</v>
      </c>
      <c r="Q706" s="343">
        <f t="shared" si="696"/>
        <v>0</v>
      </c>
      <c r="R706" s="344"/>
      <c r="S706" s="657">
        <f>SUM(S696:S705)</f>
        <v>0</v>
      </c>
      <c r="T706" s="344"/>
      <c r="U706" s="344"/>
      <c r="V706" s="837">
        <f t="shared" ref="V706:AH706" si="721">SUM(V696:V705)</f>
        <v>245960000</v>
      </c>
      <c r="W706" s="105">
        <f t="shared" si="721"/>
        <v>0</v>
      </c>
      <c r="X706" s="837">
        <f t="shared" si="721"/>
        <v>0</v>
      </c>
      <c r="Y706" s="837">
        <f t="shared" si="721"/>
        <v>4380000</v>
      </c>
      <c r="Z706" s="837">
        <f t="shared" si="721"/>
        <v>4400000</v>
      </c>
      <c r="AA706" s="837">
        <f t="shared" si="721"/>
        <v>61612000</v>
      </c>
      <c r="AB706" s="837">
        <f t="shared" si="721"/>
        <v>55456000</v>
      </c>
      <c r="AC706" s="837">
        <f t="shared" si="721"/>
        <v>55456000</v>
      </c>
      <c r="AD706" s="837">
        <f t="shared" si="721"/>
        <v>55456000</v>
      </c>
      <c r="AE706" s="837">
        <f t="shared" si="721"/>
        <v>0</v>
      </c>
      <c r="AF706" s="837">
        <f t="shared" si="721"/>
        <v>0</v>
      </c>
      <c r="AG706" s="837">
        <f t="shared" si="721"/>
        <v>9200000</v>
      </c>
      <c r="AH706" s="105">
        <f t="shared" si="721"/>
        <v>0</v>
      </c>
      <c r="AI706" s="346"/>
      <c r="AJ706" s="838"/>
      <c r="AK706" s="839"/>
      <c r="AL706" s="840">
        <f t="shared" ref="AL706:AX706" si="722">SUM(AL696:AL705)</f>
        <v>245960000</v>
      </c>
      <c r="AM706" s="841">
        <f t="shared" si="722"/>
        <v>0</v>
      </c>
      <c r="AN706" s="841">
        <f t="shared" si="722"/>
        <v>0</v>
      </c>
      <c r="AO706" s="841">
        <f t="shared" si="722"/>
        <v>0</v>
      </c>
      <c r="AP706" s="841">
        <f t="shared" si="722"/>
        <v>0</v>
      </c>
      <c r="AQ706" s="841">
        <f t="shared" si="722"/>
        <v>0</v>
      </c>
      <c r="AR706" s="841">
        <f t="shared" si="722"/>
        <v>0</v>
      </c>
      <c r="AS706" s="841">
        <f t="shared" si="722"/>
        <v>0</v>
      </c>
      <c r="AT706" s="841">
        <f t="shared" si="722"/>
        <v>0</v>
      </c>
      <c r="AU706" s="841">
        <f t="shared" si="722"/>
        <v>0</v>
      </c>
      <c r="AV706" s="841">
        <f t="shared" si="722"/>
        <v>0</v>
      </c>
      <c r="AW706" s="841">
        <f t="shared" si="722"/>
        <v>0</v>
      </c>
      <c r="AX706" s="841">
        <f t="shared" si="722"/>
        <v>0</v>
      </c>
      <c r="AY706" s="113">
        <f t="shared" si="700"/>
        <v>0</v>
      </c>
      <c r="AZ706" s="43"/>
      <c r="BA706" s="43"/>
      <c r="BB706" s="43"/>
    </row>
    <row r="707" spans="1:54" ht="14.25" customHeight="1">
      <c r="A707" s="207"/>
      <c r="B707" s="223"/>
      <c r="C707" s="312"/>
      <c r="D707" s="313"/>
      <c r="E707" s="314"/>
      <c r="F707" s="315"/>
      <c r="G707" s="316"/>
      <c r="H707" s="317"/>
      <c r="I707" s="316"/>
      <c r="J707" s="316"/>
      <c r="K707" s="316"/>
      <c r="L707" s="318"/>
      <c r="M707" s="318"/>
      <c r="N707" s="223"/>
      <c r="O707" s="31"/>
      <c r="P707" s="31"/>
      <c r="Q707" s="31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</row>
    <row r="708" spans="1:54" ht="14.25" customHeight="1">
      <c r="A708" s="1702"/>
      <c r="B708" s="1655"/>
      <c r="C708" s="1655"/>
      <c r="D708" s="200"/>
      <c r="E708" s="320"/>
      <c r="F708" s="319"/>
      <c r="G708" s="319"/>
      <c r="H708" s="203"/>
      <c r="I708" s="674"/>
      <c r="J708" s="862"/>
      <c r="K708" s="862"/>
      <c r="L708" s="1675" t="s">
        <v>85</v>
      </c>
      <c r="M708" s="1655"/>
      <c r="N708" s="1655"/>
      <c r="O708" s="31"/>
      <c r="P708" s="31"/>
      <c r="Q708" s="31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</row>
    <row r="709" spans="1:54" ht="14.25" customHeight="1">
      <c r="D709" s="207"/>
      <c r="E709" s="320"/>
      <c r="F709" s="319"/>
      <c r="G709" s="319"/>
      <c r="H709" s="203"/>
      <c r="I709" s="211"/>
      <c r="J709" s="211"/>
      <c r="K709" s="211"/>
      <c r="L709" s="1675" t="s">
        <v>86</v>
      </c>
      <c r="M709" s="1655"/>
      <c r="N709" s="1655"/>
      <c r="O709" s="31"/>
      <c r="P709" s="31"/>
      <c r="Q709" s="31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</row>
    <row r="710" spans="1:54" ht="14.25" customHeight="1">
      <c r="A710" s="211"/>
      <c r="B710" s="1697" t="s">
        <v>87</v>
      </c>
      <c r="C710" s="1655"/>
      <c r="D710" s="207"/>
      <c r="E710" s="320"/>
      <c r="F710" s="319"/>
      <c r="G710" s="319"/>
      <c r="H710" s="203"/>
      <c r="I710" s="211"/>
      <c r="J710" s="211"/>
      <c r="K710" s="211"/>
      <c r="L710" s="1676" t="s">
        <v>88</v>
      </c>
      <c r="M710" s="1655"/>
      <c r="N710" s="1655"/>
      <c r="O710" s="31"/>
      <c r="P710" s="31"/>
      <c r="Q710" s="31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</row>
    <row r="711" spans="1:54" ht="14.25" customHeight="1">
      <c r="A711" s="211"/>
      <c r="B711" s="863"/>
      <c r="C711" s="864"/>
      <c r="D711" s="207"/>
      <c r="E711" s="320"/>
      <c r="F711" s="319"/>
      <c r="G711" s="319"/>
      <c r="H711" s="203"/>
      <c r="I711" s="211"/>
      <c r="J711" s="223"/>
      <c r="K711" s="223"/>
      <c r="L711" s="1676" t="s">
        <v>89</v>
      </c>
      <c r="M711" s="1655"/>
      <c r="N711" s="1655"/>
      <c r="O711" s="31"/>
      <c r="P711" s="31"/>
      <c r="Q711" s="31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</row>
    <row r="712" spans="1:54" ht="14.25" customHeight="1">
      <c r="A712" s="232"/>
      <c r="B712" s="865"/>
      <c r="C712" s="865"/>
      <c r="D712" s="207"/>
      <c r="E712" s="320"/>
      <c r="F712" s="319"/>
      <c r="G712" s="319"/>
      <c r="H712" s="203"/>
      <c r="I712" s="211"/>
      <c r="J712" s="223"/>
      <c r="K712" s="223"/>
      <c r="L712" s="200"/>
      <c r="M712" s="200"/>
      <c r="N712" s="455"/>
      <c r="O712" s="31"/>
      <c r="P712" s="31"/>
      <c r="Q712" s="31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</row>
    <row r="713" spans="1:54" ht="14.25" customHeight="1">
      <c r="A713" s="232"/>
      <c r="B713" s="865"/>
      <c r="C713" s="865"/>
      <c r="D713" s="207"/>
      <c r="E713" s="320"/>
      <c r="F713" s="319"/>
      <c r="G713" s="319"/>
      <c r="H713" s="203"/>
      <c r="I713" s="211"/>
      <c r="J713" s="223"/>
      <c r="K713" s="223"/>
      <c r="L713" s="200"/>
      <c r="M713" s="200"/>
      <c r="N713" s="455"/>
      <c r="O713" s="31"/>
      <c r="P713" s="31"/>
      <c r="Q713" s="31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</row>
    <row r="714" spans="1:54" ht="14.25" customHeight="1">
      <c r="B714" s="1698" t="s">
        <v>317</v>
      </c>
      <c r="C714" s="1655"/>
      <c r="D714" s="218"/>
      <c r="E714" s="529"/>
      <c r="F714" s="529"/>
      <c r="G714" s="529"/>
      <c r="H714" s="218"/>
      <c r="I714" s="217"/>
      <c r="J714" s="217"/>
      <c r="K714" s="217"/>
      <c r="L714" s="1677" t="s">
        <v>91</v>
      </c>
      <c r="M714" s="1655"/>
      <c r="N714" s="1655"/>
      <c r="O714" s="31"/>
      <c r="P714" s="31"/>
      <c r="Q714" s="31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</row>
    <row r="715" spans="1:54" ht="14.25" customHeight="1">
      <c r="B715" s="1699" t="s">
        <v>318</v>
      </c>
      <c r="C715" s="1655"/>
      <c r="D715" s="531"/>
      <c r="E715" s="532"/>
      <c r="F715" s="199"/>
      <c r="G715" s="202"/>
      <c r="H715" s="199"/>
      <c r="I715" s="211"/>
      <c r="J715" s="211"/>
      <c r="K715" s="211"/>
      <c r="L715" s="1682" t="s">
        <v>93</v>
      </c>
      <c r="M715" s="1655"/>
      <c r="N715" s="1655"/>
      <c r="O715" s="31"/>
      <c r="P715" s="31"/>
      <c r="Q715" s="31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</row>
    <row r="716" spans="1:54" ht="14.2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31"/>
      <c r="N716" s="31"/>
      <c r="O716" s="31"/>
      <c r="P716" s="31"/>
      <c r="Q716" s="31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</row>
    <row r="717" spans="1:54" ht="14.2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31"/>
      <c r="N717" s="31"/>
      <c r="O717" s="31"/>
      <c r="P717" s="31"/>
      <c r="Q717" s="31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</row>
    <row r="718" spans="1:54" ht="14.25" customHeight="1">
      <c r="A718" s="620">
        <v>27</v>
      </c>
      <c r="B718" s="1683"/>
      <c r="C718" s="1655"/>
      <c r="D718" s="1655"/>
      <c r="E718" s="1655"/>
      <c r="F718" s="1655"/>
      <c r="G718" s="1655"/>
      <c r="H718" s="1655"/>
      <c r="I718" s="1655"/>
      <c r="J718" s="1655"/>
      <c r="K718" s="1655"/>
      <c r="L718" s="1655"/>
      <c r="M718" s="1655"/>
      <c r="N718" s="31"/>
      <c r="O718" s="31"/>
      <c r="P718" s="31"/>
      <c r="Q718" s="31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</row>
    <row r="719" spans="1:54" ht="14.25" customHeight="1">
      <c r="A719" s="621"/>
      <c r="B719" s="1670" t="s">
        <v>45</v>
      </c>
      <c r="C719" s="1655"/>
      <c r="D719" s="1655"/>
      <c r="E719" s="1655"/>
      <c r="F719" s="1655"/>
      <c r="G719" s="1655"/>
      <c r="H719" s="1655"/>
      <c r="I719" s="1655"/>
      <c r="J719" s="1655"/>
      <c r="K719" s="1655"/>
      <c r="L719" s="1655"/>
      <c r="M719" s="1655"/>
      <c r="N719" s="1655"/>
      <c r="O719" s="31"/>
      <c r="P719" s="31"/>
      <c r="Q719" s="31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</row>
    <row r="720" spans="1:54" ht="14.25" customHeight="1">
      <c r="A720" s="621"/>
      <c r="B720" s="1670" t="s">
        <v>46</v>
      </c>
      <c r="C720" s="1655"/>
      <c r="D720" s="1655"/>
      <c r="E720" s="1655"/>
      <c r="F720" s="1655"/>
      <c r="G720" s="1655"/>
      <c r="H720" s="1655"/>
      <c r="I720" s="1655"/>
      <c r="J720" s="1655"/>
      <c r="K720" s="1655"/>
      <c r="L720" s="1655"/>
      <c r="M720" s="1655"/>
      <c r="N720" s="1655"/>
      <c r="O720" s="31"/>
      <c r="P720" s="31"/>
      <c r="Q720" s="31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</row>
    <row r="721" spans="1:54" ht="14.25" customHeight="1">
      <c r="A721" s="225"/>
      <c r="B721" s="1670" t="s">
        <v>47</v>
      </c>
      <c r="C721" s="1655"/>
      <c r="D721" s="1655"/>
      <c r="E721" s="1655"/>
      <c r="F721" s="1655"/>
      <c r="G721" s="1655"/>
      <c r="H721" s="1655"/>
      <c r="I721" s="1655"/>
      <c r="J721" s="1655"/>
      <c r="K721" s="1655"/>
      <c r="L721" s="1655"/>
      <c r="M721" s="1655"/>
      <c r="N721" s="1655"/>
      <c r="P721" s="319"/>
      <c r="Q721" s="319"/>
      <c r="R721" s="232"/>
      <c r="S721" s="319"/>
      <c r="T721" s="232"/>
      <c r="U721" s="232"/>
      <c r="V721" s="232"/>
      <c r="W721" s="1678" t="s">
        <v>137</v>
      </c>
      <c r="X721" s="1655"/>
      <c r="Y721" s="1655"/>
      <c r="Z721" s="1655"/>
      <c r="AA721" s="1655"/>
      <c r="AB721" s="1655"/>
      <c r="AC721" s="1655"/>
      <c r="AD721" s="1655"/>
      <c r="AE721" s="1655"/>
      <c r="AF721" s="1655"/>
      <c r="AG721" s="1655"/>
      <c r="AH721" s="1655"/>
      <c r="AI721" s="455"/>
      <c r="AJ721" s="232"/>
      <c r="AK721" s="232"/>
      <c r="AL721" s="233"/>
      <c r="AM721" s="320"/>
      <c r="AN721" s="320"/>
      <c r="AO721" s="320"/>
      <c r="AP721" s="320"/>
      <c r="AQ721" s="320"/>
      <c r="AR721" s="320"/>
      <c r="AS721" s="320"/>
      <c r="AT721" s="320"/>
      <c r="AU721" s="320"/>
      <c r="AV721" s="320"/>
      <c r="AW721" s="320"/>
      <c r="AX721" s="320"/>
      <c r="AY721" s="319"/>
      <c r="AZ721" s="43"/>
      <c r="BA721" s="43"/>
      <c r="BB721" s="43"/>
    </row>
    <row r="722" spans="1:54" ht="26.25" customHeight="1">
      <c r="A722" s="225"/>
      <c r="B722" s="225"/>
      <c r="C722" s="207"/>
      <c r="D722" s="207"/>
      <c r="E722" s="226"/>
      <c r="F722" s="227"/>
      <c r="G722" s="228"/>
      <c r="H722" s="229"/>
      <c r="I722" s="228"/>
      <c r="J722" s="228"/>
      <c r="K722" s="230"/>
      <c r="L722" s="230"/>
      <c r="M722" s="231"/>
      <c r="N722" s="31"/>
      <c r="P722" s="1679" t="s">
        <v>52</v>
      </c>
      <c r="Q722" s="1680" t="s">
        <v>53</v>
      </c>
      <c r="R722" s="1681"/>
      <c r="S722" s="1679" t="s">
        <v>54</v>
      </c>
      <c r="T722" s="456"/>
      <c r="U722" s="456"/>
      <c r="V722" s="456"/>
      <c r="W722" s="457">
        <v>1</v>
      </c>
      <c r="X722" s="457">
        <v>2</v>
      </c>
      <c r="Y722" s="457">
        <v>3</v>
      </c>
      <c r="Z722" s="457">
        <v>4</v>
      </c>
      <c r="AA722" s="457">
        <v>5</v>
      </c>
      <c r="AB722" s="457">
        <v>6</v>
      </c>
      <c r="AC722" s="457">
        <v>7</v>
      </c>
      <c r="AD722" s="457">
        <v>8</v>
      </c>
      <c r="AE722" s="457">
        <v>9</v>
      </c>
      <c r="AF722" s="457">
        <v>10</v>
      </c>
      <c r="AG722" s="457">
        <v>11</v>
      </c>
      <c r="AH722" s="458">
        <v>12</v>
      </c>
      <c r="AI722" s="232"/>
      <c r="AJ722" s="456"/>
      <c r="AK722" s="456" t="s">
        <v>67</v>
      </c>
      <c r="AL722" s="460"/>
      <c r="AM722" s="461">
        <v>1</v>
      </c>
      <c r="AN722" s="461">
        <v>2</v>
      </c>
      <c r="AO722" s="461">
        <v>3</v>
      </c>
      <c r="AP722" s="461">
        <v>4</v>
      </c>
      <c r="AQ722" s="461">
        <v>5</v>
      </c>
      <c r="AR722" s="461">
        <v>6</v>
      </c>
      <c r="AS722" s="461">
        <v>7</v>
      </c>
      <c r="AT722" s="461">
        <v>8</v>
      </c>
      <c r="AU722" s="461">
        <v>9</v>
      </c>
      <c r="AV722" s="461">
        <v>10</v>
      </c>
      <c r="AW722" s="461">
        <v>11</v>
      </c>
      <c r="AX722" s="462">
        <v>12</v>
      </c>
      <c r="AY722" s="319" t="s">
        <v>95</v>
      </c>
      <c r="AZ722" s="43"/>
      <c r="BA722" s="43"/>
      <c r="BB722" s="43"/>
    </row>
    <row r="723" spans="1:54" ht="15" customHeight="1">
      <c r="A723" s="1700" t="s">
        <v>56</v>
      </c>
      <c r="B723" s="1684" t="s">
        <v>57</v>
      </c>
      <c r="C723" s="1684" t="s">
        <v>58</v>
      </c>
      <c r="D723" s="1684" t="s">
        <v>59</v>
      </c>
      <c r="E723" s="1685" t="s">
        <v>60</v>
      </c>
      <c r="F723" s="1686" t="s">
        <v>61</v>
      </c>
      <c r="G723" s="1690" t="s">
        <v>330</v>
      </c>
      <c r="H723" s="1691"/>
      <c r="I723" s="1691"/>
      <c r="J723" s="1692"/>
      <c r="K723" s="1686" t="s">
        <v>63</v>
      </c>
      <c r="L723" s="1687" t="s">
        <v>64</v>
      </c>
      <c r="M723" s="1688" t="s">
        <v>331</v>
      </c>
      <c r="N723" s="1689" t="s">
        <v>332</v>
      </c>
      <c r="O723" s="866"/>
      <c r="P723" s="1663"/>
      <c r="Q723" s="1663"/>
      <c r="R723" s="1663"/>
      <c r="S723" s="1663"/>
      <c r="T723" s="867">
        <v>1</v>
      </c>
      <c r="U723" s="867"/>
      <c r="V723" s="867"/>
      <c r="W723" s="867"/>
      <c r="X723" s="867"/>
      <c r="Y723" s="867"/>
      <c r="Z723" s="867"/>
      <c r="AA723" s="867"/>
      <c r="AB723" s="867"/>
      <c r="AC723" s="867"/>
      <c r="AD723" s="867"/>
      <c r="AE723" s="867"/>
      <c r="AF723" s="867"/>
      <c r="AG723" s="867"/>
      <c r="AH723" s="867"/>
      <c r="AI723" s="867"/>
      <c r="AJ723" s="867">
        <v>1</v>
      </c>
      <c r="AK723" s="867"/>
      <c r="AL723" s="868"/>
      <c r="AM723" s="1738" t="s">
        <v>67</v>
      </c>
      <c r="AN723" s="1671"/>
      <c r="AO723" s="1671"/>
      <c r="AP723" s="1671"/>
      <c r="AQ723" s="1671"/>
      <c r="AR723" s="1671"/>
      <c r="AS723" s="1671"/>
      <c r="AT723" s="1671"/>
      <c r="AU723" s="1671"/>
      <c r="AV723" s="1671"/>
      <c r="AW723" s="1671"/>
      <c r="AX723" s="1671"/>
      <c r="AY723" s="869"/>
      <c r="AZ723" s="43"/>
      <c r="BA723" s="43"/>
      <c r="BB723" s="43"/>
    </row>
    <row r="724" spans="1:54" ht="25.5" customHeight="1">
      <c r="A724" s="1663"/>
      <c r="B724" s="1663"/>
      <c r="C724" s="1663"/>
      <c r="D724" s="1663"/>
      <c r="E724" s="1663"/>
      <c r="F724" s="1663"/>
      <c r="G724" s="1690" t="s">
        <v>68</v>
      </c>
      <c r="H724" s="1692"/>
      <c r="I724" s="1690" t="s">
        <v>69</v>
      </c>
      <c r="J724" s="1692"/>
      <c r="K724" s="1663"/>
      <c r="L724" s="1663"/>
      <c r="M724" s="1663"/>
      <c r="N724" s="1663"/>
      <c r="O724" s="866"/>
      <c r="P724" s="1664"/>
      <c r="Q724" s="1664"/>
      <c r="R724" s="1664"/>
      <c r="S724" s="1664"/>
      <c r="T724" s="870"/>
      <c r="U724" s="870"/>
      <c r="V724" s="870"/>
      <c r="W724" s="871" t="s">
        <v>16</v>
      </c>
      <c r="X724" s="871" t="s">
        <v>70</v>
      </c>
      <c r="Y724" s="872" t="s">
        <v>18</v>
      </c>
      <c r="Z724" s="872" t="s">
        <v>19</v>
      </c>
      <c r="AA724" s="872" t="s">
        <v>20</v>
      </c>
      <c r="AB724" s="872" t="s">
        <v>21</v>
      </c>
      <c r="AC724" s="872" t="s">
        <v>22</v>
      </c>
      <c r="AD724" s="871" t="s">
        <v>23</v>
      </c>
      <c r="AE724" s="871" t="s">
        <v>24</v>
      </c>
      <c r="AF724" s="871" t="s">
        <v>25</v>
      </c>
      <c r="AG724" s="871" t="s">
        <v>26</v>
      </c>
      <c r="AH724" s="871" t="s">
        <v>27</v>
      </c>
      <c r="AI724" s="873"/>
      <c r="AJ724" s="870"/>
      <c r="AK724" s="870"/>
      <c r="AL724" s="874"/>
      <c r="AM724" s="875" t="s">
        <v>16</v>
      </c>
      <c r="AN724" s="875" t="s">
        <v>70</v>
      </c>
      <c r="AO724" s="876" t="s">
        <v>18</v>
      </c>
      <c r="AP724" s="876" t="s">
        <v>19</v>
      </c>
      <c r="AQ724" s="876" t="s">
        <v>20</v>
      </c>
      <c r="AR724" s="876" t="s">
        <v>21</v>
      </c>
      <c r="AS724" s="876" t="s">
        <v>22</v>
      </c>
      <c r="AT724" s="875" t="s">
        <v>23</v>
      </c>
      <c r="AU724" s="875" t="s">
        <v>24</v>
      </c>
      <c r="AV724" s="875" t="s">
        <v>25</v>
      </c>
      <c r="AW724" s="875" t="s">
        <v>26</v>
      </c>
      <c r="AX724" s="875" t="s">
        <v>27</v>
      </c>
      <c r="AY724" s="869"/>
      <c r="AZ724" s="43"/>
      <c r="BA724" s="43"/>
      <c r="BB724" s="43"/>
    </row>
    <row r="725" spans="1:54" ht="52.5" customHeight="1">
      <c r="A725" s="1663"/>
      <c r="B725" s="1664"/>
      <c r="C725" s="1663"/>
      <c r="D725" s="1663"/>
      <c r="E725" s="1663"/>
      <c r="F725" s="1663"/>
      <c r="G725" s="877" t="s">
        <v>53</v>
      </c>
      <c r="H725" s="877" t="s">
        <v>71</v>
      </c>
      <c r="I725" s="877" t="s">
        <v>53</v>
      </c>
      <c r="J725" s="877" t="s">
        <v>71</v>
      </c>
      <c r="K725" s="1664"/>
      <c r="L725" s="1664"/>
      <c r="M725" s="1664"/>
      <c r="N725" s="1664"/>
      <c r="O725" s="866"/>
      <c r="P725" s="878"/>
      <c r="Q725" s="878"/>
      <c r="R725" s="879"/>
      <c r="S725" s="878"/>
      <c r="T725" s="880" t="e">
        <f>+#REF!</f>
        <v>#REF!</v>
      </c>
      <c r="U725" s="881" t="str">
        <f>+B727</f>
        <v>Koordinasi, Sinkronisasi dan Pelaksanaan Pemberdayaan Industri dan Peran Serta Masyarakat</v>
      </c>
      <c r="V725" s="882">
        <f>+V727+V728+V729+V730+V731</f>
        <v>21969000</v>
      </c>
      <c r="W725" s="883"/>
      <c r="X725" s="883"/>
      <c r="Y725" s="883"/>
      <c r="Z725" s="883"/>
      <c r="AA725" s="883"/>
      <c r="AB725" s="883"/>
      <c r="AC725" s="883"/>
      <c r="AD725" s="883"/>
      <c r="AE725" s="883"/>
      <c r="AF725" s="883"/>
      <c r="AG725" s="883"/>
      <c r="AH725" s="883"/>
      <c r="AI725" s="884"/>
      <c r="AJ725" s="885" t="e">
        <f t="shared" ref="AJ725:AJ734" si="723">+T725</f>
        <v>#REF!</v>
      </c>
      <c r="AK725" s="886"/>
      <c r="AL725" s="887"/>
      <c r="AM725" s="883"/>
      <c r="AN725" s="883"/>
      <c r="AO725" s="883"/>
      <c r="AP725" s="883"/>
      <c r="AQ725" s="883"/>
      <c r="AR725" s="883"/>
      <c r="AS725" s="883"/>
      <c r="AT725" s="883"/>
      <c r="AU725" s="883"/>
      <c r="AV725" s="883"/>
      <c r="AW725" s="883"/>
      <c r="AX725" s="883"/>
      <c r="AY725" s="888">
        <f>SUM(AY727:AY729)</f>
        <v>0</v>
      </c>
      <c r="AZ725" s="43"/>
      <c r="BA725" s="43"/>
      <c r="BB725" s="43"/>
    </row>
    <row r="726" spans="1:54" ht="43.5" customHeight="1">
      <c r="A726" s="889"/>
      <c r="B726" s="890"/>
      <c r="C726" s="891" t="s">
        <v>112</v>
      </c>
      <c r="D726" s="892" t="s">
        <v>113</v>
      </c>
      <c r="E726" s="893">
        <v>300000</v>
      </c>
      <c r="F726" s="894"/>
      <c r="G726" s="895">
        <v>100</v>
      </c>
      <c r="H726" s="896"/>
      <c r="I726" s="895">
        <v>100</v>
      </c>
      <c r="J726" s="897"/>
      <c r="K726" s="898">
        <f t="shared" ref="K726:K734" si="724">S726</f>
        <v>0</v>
      </c>
      <c r="L726" s="899">
        <v>300000</v>
      </c>
      <c r="M726" s="900"/>
      <c r="N726" s="901"/>
      <c r="O726" s="866"/>
      <c r="P726" s="878">
        <f t="shared" ref="P726:Q726" si="725">+E726/$E$735*H726</f>
        <v>0</v>
      </c>
      <c r="Q726" s="878">
        <f t="shared" si="725"/>
        <v>0</v>
      </c>
      <c r="R726" s="867"/>
      <c r="S726" s="878">
        <f t="shared" ref="S726:S734" si="726">+W726</f>
        <v>0</v>
      </c>
      <c r="T726" s="902" t="str">
        <f t="shared" ref="T726:V726" si="727">+C726</f>
        <v>5.1.02.01.01.0012</v>
      </c>
      <c r="U726" s="881" t="str">
        <f t="shared" si="727"/>
        <v>Belanja Bahan-Bahan Lainnya</v>
      </c>
      <c r="V726" s="903">
        <f t="shared" si="727"/>
        <v>300000</v>
      </c>
      <c r="W726" s="904">
        <v>0</v>
      </c>
      <c r="X726" s="541"/>
      <c r="Y726" s="905"/>
      <c r="Z726" s="541"/>
      <c r="AA726" s="541"/>
      <c r="AB726" s="906"/>
      <c r="AC726" s="906"/>
      <c r="AD726" s="907"/>
      <c r="AE726" s="906"/>
      <c r="AF726" s="906"/>
      <c r="AG726" s="906"/>
      <c r="AH726" s="906"/>
      <c r="AI726" s="908"/>
      <c r="AJ726" s="902" t="str">
        <f t="shared" si="723"/>
        <v>5.1.02.01.01.0012</v>
      </c>
      <c r="AK726" s="881" t="str">
        <f t="shared" ref="AK726:AL726" si="728">+U726</f>
        <v>Belanja Bahan-Bahan Lainnya</v>
      </c>
      <c r="AL726" s="909">
        <f t="shared" si="728"/>
        <v>300000</v>
      </c>
      <c r="AM726" s="910"/>
      <c r="AN726" s="541"/>
      <c r="AO726" s="911"/>
      <c r="AP726" s="541"/>
      <c r="AQ726" s="541"/>
      <c r="AR726" s="906"/>
      <c r="AS726" s="912"/>
      <c r="AT726" s="912"/>
      <c r="AU726" s="906"/>
      <c r="AV726" s="913"/>
      <c r="AW726" s="914"/>
      <c r="AX726" s="541"/>
      <c r="AY726" s="915"/>
      <c r="AZ726" s="43"/>
      <c r="BA726" s="43"/>
      <c r="BB726" s="43"/>
    </row>
    <row r="727" spans="1:54" ht="54.75" customHeight="1">
      <c r="A727" s="889"/>
      <c r="B727" s="1701" t="s">
        <v>333</v>
      </c>
      <c r="C727" s="916" t="s">
        <v>73</v>
      </c>
      <c r="D727" s="917" t="s">
        <v>74</v>
      </c>
      <c r="E727" s="893">
        <v>15351000</v>
      </c>
      <c r="F727" s="894">
        <f t="shared" ref="F727:F734" si="729">+AY727</f>
        <v>0</v>
      </c>
      <c r="G727" s="895">
        <v>100</v>
      </c>
      <c r="H727" s="896">
        <f>'BERKALI KALI'!G436</f>
        <v>0</v>
      </c>
      <c r="I727" s="895">
        <v>100</v>
      </c>
      <c r="J727" s="918">
        <f t="shared" ref="J727:J735" si="730">+F727/E727*100</f>
        <v>0</v>
      </c>
      <c r="K727" s="898">
        <f t="shared" si="724"/>
        <v>0</v>
      </c>
      <c r="L727" s="919">
        <f>+E727-F727</f>
        <v>15351000</v>
      </c>
      <c r="M727" s="920"/>
      <c r="N727" s="901"/>
      <c r="O727" s="866"/>
      <c r="P727" s="878">
        <f t="shared" ref="P727:P734" si="731">+E727/$E$735*H727</f>
        <v>0</v>
      </c>
      <c r="Q727" s="878">
        <f t="shared" ref="Q727:Q735" si="732">+S727/E727*100</f>
        <v>0</v>
      </c>
      <c r="R727" s="879"/>
      <c r="S727" s="878">
        <f t="shared" si="726"/>
        <v>0</v>
      </c>
      <c r="T727" s="902" t="str">
        <f t="shared" ref="T727:V727" si="733">+C727</f>
        <v>5.1.02.01.01.0024</v>
      </c>
      <c r="U727" s="881" t="str">
        <f t="shared" si="733"/>
        <v>Belanja Alat/Bahan untuk Kegiatan Kantor-Alat Tulis Kantor</v>
      </c>
      <c r="V727" s="921">
        <f t="shared" si="733"/>
        <v>15351000</v>
      </c>
      <c r="W727" s="904">
        <v>0</v>
      </c>
      <c r="X727" s="541"/>
      <c r="Y727" s="905"/>
      <c r="Z727" s="541"/>
      <c r="AA727" s="541"/>
      <c r="AB727" s="906"/>
      <c r="AC727" s="906"/>
      <c r="AD727" s="907"/>
      <c r="AE727" s="906"/>
      <c r="AF727" s="906"/>
      <c r="AG727" s="906"/>
      <c r="AH727" s="906"/>
      <c r="AI727" s="908"/>
      <c r="AJ727" s="902" t="str">
        <f t="shared" si="723"/>
        <v>5.1.02.01.01.0024</v>
      </c>
      <c r="AK727" s="881" t="str">
        <f t="shared" ref="AK727:AL727" si="734">+U727</f>
        <v>Belanja Alat/Bahan untuk Kegiatan Kantor-Alat Tulis Kantor</v>
      </c>
      <c r="AL727" s="909">
        <f t="shared" si="734"/>
        <v>15351000</v>
      </c>
      <c r="AM727" s="268"/>
      <c r="AN727" s="541"/>
      <c r="AO727" s="911"/>
      <c r="AP727" s="541"/>
      <c r="AQ727" s="541"/>
      <c r="AR727" s="906"/>
      <c r="AS727" s="912"/>
      <c r="AT727" s="912"/>
      <c r="AU727" s="906"/>
      <c r="AV727" s="913"/>
      <c r="AW727" s="914"/>
      <c r="AX727" s="541"/>
      <c r="AY727" s="922">
        <f t="shared" ref="AY727:AY734" si="735">SUM(AM727:AX727)</f>
        <v>0</v>
      </c>
      <c r="AZ727" s="43"/>
      <c r="BA727" s="43"/>
      <c r="BB727" s="43"/>
    </row>
    <row r="728" spans="1:54" ht="35.25" customHeight="1">
      <c r="A728" s="923"/>
      <c r="B728" s="1664"/>
      <c r="C728" s="916" t="s">
        <v>76</v>
      </c>
      <c r="D728" s="924" t="s">
        <v>334</v>
      </c>
      <c r="E728" s="925">
        <v>960000</v>
      </c>
      <c r="F728" s="926">
        <f t="shared" si="729"/>
        <v>0</v>
      </c>
      <c r="G728" s="927">
        <f>+I728</f>
        <v>100</v>
      </c>
      <c r="H728" s="928">
        <f>'Kertas Kerja Bantu'!G210</f>
        <v>0</v>
      </c>
      <c r="I728" s="927">
        <v>100</v>
      </c>
      <c r="J728" s="927">
        <f t="shared" si="730"/>
        <v>0</v>
      </c>
      <c r="K728" s="898">
        <f t="shared" si="724"/>
        <v>0</v>
      </c>
      <c r="L728" s="929">
        <f>E728-F728</f>
        <v>960000</v>
      </c>
      <c r="M728" s="930"/>
      <c r="N728" s="931"/>
      <c r="O728" s="866"/>
      <c r="P728" s="878">
        <f t="shared" si="731"/>
        <v>0</v>
      </c>
      <c r="Q728" s="878">
        <f t="shared" si="732"/>
        <v>0</v>
      </c>
      <c r="R728" s="879"/>
      <c r="S728" s="878">
        <f t="shared" si="726"/>
        <v>0</v>
      </c>
      <c r="T728" s="902" t="str">
        <f t="shared" ref="T728:V728" si="736">+C728</f>
        <v>5.1.02.01.01.0026</v>
      </c>
      <c r="U728" s="881" t="str">
        <f t="shared" si="736"/>
        <v>Belanja Alat/Bahan untuk kegiatan kantor-Bahan Cetak</v>
      </c>
      <c r="V728" s="921">
        <f t="shared" si="736"/>
        <v>960000</v>
      </c>
      <c r="W728" s="904">
        <v>0</v>
      </c>
      <c r="X728" s="541"/>
      <c r="Y728" s="932"/>
      <c r="Z728" s="541"/>
      <c r="AA728" s="541"/>
      <c r="AB728" s="906"/>
      <c r="AC728" s="906"/>
      <c r="AD728" s="907"/>
      <c r="AE728" s="906"/>
      <c r="AF728" s="906"/>
      <c r="AG728" s="906"/>
      <c r="AH728" s="906"/>
      <c r="AI728" s="933"/>
      <c r="AJ728" s="902" t="str">
        <f t="shared" si="723"/>
        <v>5.1.02.01.01.0026</v>
      </c>
      <c r="AK728" s="881" t="str">
        <f t="shared" ref="AK728:AL728" si="737">+U728</f>
        <v>Belanja Alat/Bahan untuk kegiatan kantor-Bahan Cetak</v>
      </c>
      <c r="AL728" s="909">
        <f t="shared" si="737"/>
        <v>960000</v>
      </c>
      <c r="AM728" s="934"/>
      <c r="AN728" s="934"/>
      <c r="AO728" s="934"/>
      <c r="AP728" s="934"/>
      <c r="AQ728" s="934"/>
      <c r="AR728" s="934"/>
      <c r="AS728" s="934"/>
      <c r="AT728" s="934"/>
      <c r="AU728" s="934"/>
      <c r="AV728" s="541"/>
      <c r="AW728" s="935"/>
      <c r="AX728" s="541"/>
      <c r="AY728" s="922">
        <f t="shared" si="735"/>
        <v>0</v>
      </c>
      <c r="AZ728" s="43"/>
      <c r="BA728" s="43"/>
      <c r="BB728" s="43"/>
    </row>
    <row r="729" spans="1:54" ht="44.25" customHeight="1">
      <c r="A729" s="923"/>
      <c r="B729" s="936"/>
      <c r="C729" s="891" t="s">
        <v>335</v>
      </c>
      <c r="D729" s="924" t="s">
        <v>336</v>
      </c>
      <c r="E729" s="925">
        <v>2100000</v>
      </c>
      <c r="F729" s="926">
        <f t="shared" si="729"/>
        <v>0</v>
      </c>
      <c r="G729" s="937">
        <v>100</v>
      </c>
      <c r="H729" s="928">
        <f>'BERKALI KALI'!G440</f>
        <v>0</v>
      </c>
      <c r="I729" s="937">
        <v>100</v>
      </c>
      <c r="J729" s="927">
        <f t="shared" si="730"/>
        <v>0</v>
      </c>
      <c r="K729" s="898">
        <f t="shared" si="724"/>
        <v>0</v>
      </c>
      <c r="L729" s="929">
        <f t="shared" ref="L729:L730" si="738">+E729-F729</f>
        <v>2100000</v>
      </c>
      <c r="M729" s="930"/>
      <c r="N729" s="931"/>
      <c r="O729" s="866"/>
      <c r="P729" s="878">
        <f t="shared" si="731"/>
        <v>0</v>
      </c>
      <c r="Q729" s="878">
        <f t="shared" si="732"/>
        <v>0</v>
      </c>
      <c r="R729" s="879"/>
      <c r="S729" s="878">
        <f t="shared" si="726"/>
        <v>0</v>
      </c>
      <c r="T729" s="902" t="str">
        <f t="shared" ref="T729:V729" si="739">+C729</f>
        <v>5.1.02.01.01.0035</v>
      </c>
      <c r="U729" s="881" t="str">
        <f t="shared" si="739"/>
        <v>Belanja Alat/Bahan untuk Kegiatan Kantor-Suvenir/Cendra Mata</v>
      </c>
      <c r="V729" s="938">
        <f t="shared" si="739"/>
        <v>2100000</v>
      </c>
      <c r="W729" s="904">
        <v>0</v>
      </c>
      <c r="X729" s="541"/>
      <c r="Y729" s="906"/>
      <c r="Z729" s="541"/>
      <c r="AA729" s="541"/>
      <c r="AB729" s="906"/>
      <c r="AC729" s="906"/>
      <c r="AD729" s="907"/>
      <c r="AE729" s="906"/>
      <c r="AF729" s="906"/>
      <c r="AG729" s="906"/>
      <c r="AH729" s="906"/>
      <c r="AI729" s="933"/>
      <c r="AJ729" s="939" t="str">
        <f t="shared" si="723"/>
        <v>5.1.02.01.01.0035</v>
      </c>
      <c r="AK729" s="940" t="str">
        <f t="shared" ref="AK729:AL729" si="740">+U729</f>
        <v>Belanja Alat/Bahan untuk Kegiatan Kantor-Suvenir/Cendra Mata</v>
      </c>
      <c r="AL729" s="941">
        <f t="shared" si="740"/>
        <v>2100000</v>
      </c>
      <c r="AM729" s="268"/>
      <c r="AN729" s="541"/>
      <c r="AO729" s="906"/>
      <c r="AP729" s="541"/>
      <c r="AQ729" s="541"/>
      <c r="AR729" s="906"/>
      <c r="AS729" s="912"/>
      <c r="AT729" s="912"/>
      <c r="AU729" s="906"/>
      <c r="AV729" s="912"/>
      <c r="AW729" s="912"/>
      <c r="AX729" s="541"/>
      <c r="AY729" s="922">
        <f t="shared" si="735"/>
        <v>0</v>
      </c>
      <c r="AZ729" s="43"/>
      <c r="BA729" s="43"/>
      <c r="BB729" s="43"/>
    </row>
    <row r="730" spans="1:54" ht="45" customHeight="1">
      <c r="A730" s="923"/>
      <c r="B730" s="936"/>
      <c r="C730" s="891" t="s">
        <v>152</v>
      </c>
      <c r="D730" s="924" t="s">
        <v>235</v>
      </c>
      <c r="E730" s="925">
        <v>183000</v>
      </c>
      <c r="F730" s="926">
        <f t="shared" si="729"/>
        <v>0</v>
      </c>
      <c r="G730" s="937">
        <v>100</v>
      </c>
      <c r="H730" s="928">
        <f>'BERKALI KALI'!G444</f>
        <v>0</v>
      </c>
      <c r="I730" s="937">
        <v>100</v>
      </c>
      <c r="J730" s="927">
        <f t="shared" si="730"/>
        <v>0</v>
      </c>
      <c r="K730" s="898">
        <f t="shared" si="724"/>
        <v>0</v>
      </c>
      <c r="L730" s="929">
        <f t="shared" si="738"/>
        <v>183000</v>
      </c>
      <c r="M730" s="930"/>
      <c r="N730" s="931"/>
      <c r="O730" s="866"/>
      <c r="P730" s="878">
        <f t="shared" si="731"/>
        <v>0</v>
      </c>
      <c r="Q730" s="878">
        <f t="shared" si="732"/>
        <v>0</v>
      </c>
      <c r="R730" s="879"/>
      <c r="S730" s="878">
        <f t="shared" si="726"/>
        <v>0</v>
      </c>
      <c r="T730" s="902" t="str">
        <f t="shared" ref="T730:V730" si="741">+C730</f>
        <v>5.1.02.01.01.0036</v>
      </c>
      <c r="U730" s="881" t="str">
        <f t="shared" si="741"/>
        <v>Belanja Alat/Bahan untuk Kegiatan Kantor- Alat/Bahan untuk Kegiatan Kantor Lainnya</v>
      </c>
      <c r="V730" s="942">
        <f t="shared" si="741"/>
        <v>183000</v>
      </c>
      <c r="W730" s="904">
        <v>0</v>
      </c>
      <c r="X730" s="541"/>
      <c r="Y730" s="906"/>
      <c r="Z730" s="541"/>
      <c r="AA730" s="541"/>
      <c r="AB730" s="906"/>
      <c r="AC730" s="906"/>
      <c r="AD730" s="907"/>
      <c r="AE730" s="906"/>
      <c r="AF730" s="906"/>
      <c r="AG730" s="906"/>
      <c r="AH730" s="906"/>
      <c r="AI730" s="933"/>
      <c r="AJ730" s="939" t="str">
        <f t="shared" si="723"/>
        <v>5.1.02.01.01.0036</v>
      </c>
      <c r="AK730" s="940" t="str">
        <f t="shared" ref="AK730:AL730" si="742">+U730</f>
        <v>Belanja Alat/Bahan untuk Kegiatan Kantor- Alat/Bahan untuk Kegiatan Kantor Lainnya</v>
      </c>
      <c r="AL730" s="941">
        <f t="shared" si="742"/>
        <v>183000</v>
      </c>
      <c r="AM730" s="268"/>
      <c r="AN730" s="541"/>
      <c r="AO730" s="906"/>
      <c r="AP730" s="541"/>
      <c r="AQ730" s="541"/>
      <c r="AR730" s="906"/>
      <c r="AS730" s="912"/>
      <c r="AT730" s="912"/>
      <c r="AU730" s="906"/>
      <c r="AV730" s="912"/>
      <c r="AW730" s="912"/>
      <c r="AX730" s="541"/>
      <c r="AY730" s="922">
        <f t="shared" si="735"/>
        <v>0</v>
      </c>
      <c r="AZ730" s="43"/>
      <c r="BA730" s="43"/>
      <c r="BB730" s="43"/>
    </row>
    <row r="731" spans="1:54" ht="36.75" customHeight="1">
      <c r="A731" s="923"/>
      <c r="B731" s="936"/>
      <c r="C731" s="916" t="s">
        <v>99</v>
      </c>
      <c r="D731" s="924" t="s">
        <v>100</v>
      </c>
      <c r="E731" s="925">
        <v>3375000</v>
      </c>
      <c r="F731" s="926">
        <f t="shared" si="729"/>
        <v>0</v>
      </c>
      <c r="G731" s="927">
        <f t="shared" ref="G731:G734" si="743">I731</f>
        <v>100</v>
      </c>
      <c r="H731" s="928"/>
      <c r="I731" s="927">
        <v>100</v>
      </c>
      <c r="J731" s="927">
        <f t="shared" si="730"/>
        <v>0</v>
      </c>
      <c r="K731" s="898">
        <f t="shared" si="724"/>
        <v>0</v>
      </c>
      <c r="L731" s="929">
        <f t="shared" ref="L731:L734" si="744">E731-F731</f>
        <v>3375000</v>
      </c>
      <c r="M731" s="930"/>
      <c r="N731" s="931"/>
      <c r="O731" s="866"/>
      <c r="P731" s="878">
        <f t="shared" si="731"/>
        <v>0</v>
      </c>
      <c r="Q731" s="878">
        <f t="shared" si="732"/>
        <v>0</v>
      </c>
      <c r="R731" s="879"/>
      <c r="S731" s="878">
        <f t="shared" si="726"/>
        <v>0</v>
      </c>
      <c r="T731" s="902" t="str">
        <f t="shared" ref="T731:V731" si="745">+C731</f>
        <v>5.1.02.01.01.0052</v>
      </c>
      <c r="U731" s="881" t="str">
        <f t="shared" si="745"/>
        <v>Belanja Makanan dan Minuman Rapat</v>
      </c>
      <c r="V731" s="942">
        <f t="shared" si="745"/>
        <v>3375000</v>
      </c>
      <c r="W731" s="904">
        <v>0</v>
      </c>
      <c r="X731" s="541"/>
      <c r="Y731" s="906"/>
      <c r="Z731" s="541"/>
      <c r="AA731" s="541"/>
      <c r="AB731" s="906"/>
      <c r="AC731" s="906"/>
      <c r="AD731" s="906"/>
      <c r="AE731" s="906"/>
      <c r="AF731" s="907"/>
      <c r="AG731" s="907"/>
      <c r="AH731" s="906"/>
      <c r="AI731" s="933"/>
      <c r="AJ731" s="939" t="str">
        <f t="shared" si="723"/>
        <v>5.1.02.01.01.0052</v>
      </c>
      <c r="AK731" s="940" t="str">
        <f t="shared" ref="AK731:AL731" si="746">+U731</f>
        <v>Belanja Makanan dan Minuman Rapat</v>
      </c>
      <c r="AL731" s="941">
        <f t="shared" si="746"/>
        <v>3375000</v>
      </c>
      <c r="AM731" s="910"/>
      <c r="AN731" s="541"/>
      <c r="AO731" s="906"/>
      <c r="AP731" s="541"/>
      <c r="AQ731" s="541"/>
      <c r="AR731" s="906"/>
      <c r="AS731" s="912"/>
      <c r="AT731" s="912"/>
      <c r="AU731" s="906"/>
      <c r="AV731" s="912"/>
      <c r="AW731" s="912"/>
      <c r="AX731" s="541"/>
      <c r="AY731" s="922">
        <f t="shared" si="735"/>
        <v>0</v>
      </c>
      <c r="AZ731" s="43"/>
      <c r="BA731" s="43"/>
      <c r="BB731" s="43"/>
    </row>
    <row r="732" spans="1:54" ht="25.5">
      <c r="A732" s="923"/>
      <c r="B732" s="943"/>
      <c r="C732" s="916" t="s">
        <v>99</v>
      </c>
      <c r="D732" s="924" t="s">
        <v>83</v>
      </c>
      <c r="E732" s="944">
        <v>5625000</v>
      </c>
      <c r="F732" s="926">
        <f t="shared" si="729"/>
        <v>0</v>
      </c>
      <c r="G732" s="927">
        <f t="shared" si="743"/>
        <v>100</v>
      </c>
      <c r="H732" s="945"/>
      <c r="I732" s="927">
        <v>100</v>
      </c>
      <c r="J732" s="927">
        <f t="shared" si="730"/>
        <v>0</v>
      </c>
      <c r="K732" s="898">
        <f t="shared" si="724"/>
        <v>0</v>
      </c>
      <c r="L732" s="929">
        <f t="shared" si="744"/>
        <v>5625000</v>
      </c>
      <c r="M732" s="946"/>
      <c r="N732" s="947"/>
      <c r="O732" s="866"/>
      <c r="P732" s="878">
        <f t="shared" si="731"/>
        <v>0</v>
      </c>
      <c r="Q732" s="878">
        <f t="shared" si="732"/>
        <v>0</v>
      </c>
      <c r="R732" s="879"/>
      <c r="S732" s="878">
        <f t="shared" si="726"/>
        <v>0</v>
      </c>
      <c r="T732" s="902" t="str">
        <f t="shared" ref="T732:V732" si="747">+C732</f>
        <v>5.1.02.01.01.0052</v>
      </c>
      <c r="U732" s="881" t="str">
        <f t="shared" si="747"/>
        <v>Belanja Makanan dan Minuman Aktivitas Lapangan</v>
      </c>
      <c r="V732" s="942">
        <f t="shared" si="747"/>
        <v>5625000</v>
      </c>
      <c r="W732" s="948">
        <v>0</v>
      </c>
      <c r="X732" s="949"/>
      <c r="Y732" s="949"/>
      <c r="Z732" s="949"/>
      <c r="AA732" s="949"/>
      <c r="AB732" s="949"/>
      <c r="AC732" s="949"/>
      <c r="AD732" s="949"/>
      <c r="AE732" s="949"/>
      <c r="AF732" s="949"/>
      <c r="AG732" s="949"/>
      <c r="AH732" s="949"/>
      <c r="AI732" s="933"/>
      <c r="AJ732" s="939" t="str">
        <f t="shared" si="723"/>
        <v>5.1.02.01.01.0052</v>
      </c>
      <c r="AK732" s="940" t="str">
        <f t="shared" ref="AK732:AL732" si="748">+U732</f>
        <v>Belanja Makanan dan Minuman Aktivitas Lapangan</v>
      </c>
      <c r="AL732" s="941">
        <f t="shared" si="748"/>
        <v>5625000</v>
      </c>
      <c r="AM732" s="950"/>
      <c r="AN732" s="949"/>
      <c r="AO732" s="949"/>
      <c r="AP732" s="949"/>
      <c r="AQ732" s="949"/>
      <c r="AR732" s="949"/>
      <c r="AS732" s="949"/>
      <c r="AT732" s="949"/>
      <c r="AU732" s="949"/>
      <c r="AV732" s="949"/>
      <c r="AW732" s="949"/>
      <c r="AX732" s="949"/>
      <c r="AY732" s="922">
        <f t="shared" si="735"/>
        <v>0</v>
      </c>
      <c r="AZ732" s="43"/>
      <c r="BA732" s="43"/>
      <c r="BB732" s="43"/>
    </row>
    <row r="733" spans="1:54" ht="25.5">
      <c r="A733" s="923"/>
      <c r="B733" s="943"/>
      <c r="C733" s="891" t="s">
        <v>337</v>
      </c>
      <c r="D733" s="951" t="s">
        <v>338</v>
      </c>
      <c r="E733" s="944">
        <v>4860000</v>
      </c>
      <c r="F733" s="926">
        <f t="shared" si="729"/>
        <v>0</v>
      </c>
      <c r="G733" s="927">
        <f t="shared" si="743"/>
        <v>100</v>
      </c>
      <c r="H733" s="945"/>
      <c r="I733" s="927">
        <v>100</v>
      </c>
      <c r="J733" s="927">
        <f t="shared" si="730"/>
        <v>0</v>
      </c>
      <c r="K733" s="898">
        <f t="shared" si="724"/>
        <v>0</v>
      </c>
      <c r="L733" s="929">
        <f t="shared" si="744"/>
        <v>4860000</v>
      </c>
      <c r="M733" s="946"/>
      <c r="N733" s="947"/>
      <c r="O733" s="866"/>
      <c r="P733" s="878">
        <f t="shared" si="731"/>
        <v>0</v>
      </c>
      <c r="Q733" s="878">
        <f t="shared" si="732"/>
        <v>0</v>
      </c>
      <c r="R733" s="879"/>
      <c r="S733" s="878">
        <f t="shared" si="726"/>
        <v>0</v>
      </c>
      <c r="T733" s="902" t="str">
        <f t="shared" ref="T733:V733" si="749">+C733</f>
        <v>5.1.02.02.01.0037</v>
      </c>
      <c r="U733" s="881" t="str">
        <f t="shared" si="749"/>
        <v>Belanja Jasa Juri Perlombaan/Pertandingan</v>
      </c>
      <c r="V733" s="942">
        <f t="shared" si="749"/>
        <v>4860000</v>
      </c>
      <c r="W733" s="948">
        <v>0</v>
      </c>
      <c r="X733" s="949"/>
      <c r="Y733" s="949"/>
      <c r="Z733" s="949"/>
      <c r="AA733" s="949"/>
      <c r="AB733" s="949"/>
      <c r="AC733" s="949"/>
      <c r="AD733" s="949"/>
      <c r="AE733" s="949"/>
      <c r="AF733" s="949"/>
      <c r="AG733" s="949"/>
      <c r="AH733" s="949"/>
      <c r="AI733" s="933"/>
      <c r="AJ733" s="939" t="str">
        <f t="shared" si="723"/>
        <v>5.1.02.02.01.0037</v>
      </c>
      <c r="AK733" s="940" t="str">
        <f t="shared" ref="AK733:AL733" si="750">+U733</f>
        <v>Belanja Jasa Juri Perlombaan/Pertandingan</v>
      </c>
      <c r="AL733" s="941">
        <f t="shared" si="750"/>
        <v>4860000</v>
      </c>
      <c r="AM733" s="950"/>
      <c r="AN733" s="949"/>
      <c r="AO733" s="949"/>
      <c r="AP733" s="949"/>
      <c r="AQ733" s="949"/>
      <c r="AR733" s="949"/>
      <c r="AS733" s="949"/>
      <c r="AT733" s="949"/>
      <c r="AU733" s="949"/>
      <c r="AV733" s="949"/>
      <c r="AW733" s="949"/>
      <c r="AX733" s="949"/>
      <c r="AY733" s="922">
        <f t="shared" si="735"/>
        <v>0</v>
      </c>
      <c r="AZ733" s="43"/>
      <c r="BA733" s="43"/>
      <c r="BB733" s="43"/>
    </row>
    <row r="734" spans="1:54" ht="25.5">
      <c r="A734" s="923"/>
      <c r="B734" s="943"/>
      <c r="C734" s="891" t="s">
        <v>339</v>
      </c>
      <c r="D734" s="951" t="s">
        <v>340</v>
      </c>
      <c r="E734" s="944">
        <v>18500000</v>
      </c>
      <c r="F734" s="926">
        <f t="shared" si="729"/>
        <v>0</v>
      </c>
      <c r="G734" s="927">
        <f t="shared" si="743"/>
        <v>100</v>
      </c>
      <c r="H734" s="945"/>
      <c r="I734" s="927">
        <v>100</v>
      </c>
      <c r="J734" s="927">
        <f t="shared" si="730"/>
        <v>0</v>
      </c>
      <c r="K734" s="898">
        <f t="shared" si="724"/>
        <v>0</v>
      </c>
      <c r="L734" s="929">
        <f t="shared" si="744"/>
        <v>18500000</v>
      </c>
      <c r="M734" s="946"/>
      <c r="N734" s="947"/>
      <c r="O734" s="866"/>
      <c r="P734" s="878">
        <f t="shared" si="731"/>
        <v>0</v>
      </c>
      <c r="Q734" s="878">
        <f t="shared" si="732"/>
        <v>0</v>
      </c>
      <c r="R734" s="879"/>
      <c r="S734" s="878">
        <f t="shared" si="726"/>
        <v>0</v>
      </c>
      <c r="T734" s="902" t="str">
        <f t="shared" ref="T734:V734" si="751">+C734</f>
        <v>5.1.02.05.01.0001</v>
      </c>
      <c r="U734" s="881" t="str">
        <f t="shared" si="751"/>
        <v>Belanja Hadiah yang Bersifat Perlombaan</v>
      </c>
      <c r="V734" s="942">
        <f t="shared" si="751"/>
        <v>18500000</v>
      </c>
      <c r="W734" s="948">
        <v>0</v>
      </c>
      <c r="X734" s="949"/>
      <c r="Y734" s="949"/>
      <c r="Z734" s="949"/>
      <c r="AA734" s="949"/>
      <c r="AB734" s="949"/>
      <c r="AC734" s="949"/>
      <c r="AD734" s="949"/>
      <c r="AE734" s="949"/>
      <c r="AF734" s="949"/>
      <c r="AG734" s="949"/>
      <c r="AH734" s="949"/>
      <c r="AI734" s="933"/>
      <c r="AJ734" s="939" t="str">
        <f t="shared" si="723"/>
        <v>5.1.02.05.01.0001</v>
      </c>
      <c r="AK734" s="940" t="str">
        <f t="shared" ref="AK734:AL734" si="752">+U734</f>
        <v>Belanja Hadiah yang Bersifat Perlombaan</v>
      </c>
      <c r="AL734" s="941">
        <f t="shared" si="752"/>
        <v>18500000</v>
      </c>
      <c r="AM734" s="950"/>
      <c r="AN734" s="949"/>
      <c r="AO734" s="949"/>
      <c r="AP734" s="949"/>
      <c r="AQ734" s="949"/>
      <c r="AR734" s="949"/>
      <c r="AS734" s="949"/>
      <c r="AT734" s="949"/>
      <c r="AU734" s="949"/>
      <c r="AV734" s="949"/>
      <c r="AW734" s="949"/>
      <c r="AX734" s="949"/>
      <c r="AY734" s="922">
        <f t="shared" si="735"/>
        <v>0</v>
      </c>
      <c r="AZ734" s="43"/>
      <c r="BA734" s="43"/>
      <c r="BB734" s="43"/>
    </row>
    <row r="735" spans="1:54" ht="14.25" customHeight="1">
      <c r="A735" s="943"/>
      <c r="B735" s="943"/>
      <c r="C735" s="952" t="s">
        <v>84</v>
      </c>
      <c r="D735" s="953"/>
      <c r="E735" s="954">
        <f>SUM(E726:E734)</f>
        <v>51254000</v>
      </c>
      <c r="F735" s="955">
        <f>SUM(F727:F731)</f>
        <v>0</v>
      </c>
      <c r="G735" s="955">
        <f>+I735</f>
        <v>0</v>
      </c>
      <c r="H735" s="945">
        <f t="shared" ref="H735:I735" si="753">+P735</f>
        <v>0</v>
      </c>
      <c r="I735" s="955">
        <f t="shared" si="753"/>
        <v>0</v>
      </c>
      <c r="J735" s="955">
        <f t="shared" si="730"/>
        <v>0</v>
      </c>
      <c r="K735" s="956">
        <f t="shared" ref="K735:L735" si="754">SUM(K726:K734)</f>
        <v>0</v>
      </c>
      <c r="L735" s="956">
        <f t="shared" si="754"/>
        <v>51254000</v>
      </c>
      <c r="M735" s="946"/>
      <c r="N735" s="947"/>
      <c r="O735" s="866"/>
      <c r="P735" s="878">
        <f>SUM(P727:P731)</f>
        <v>0</v>
      </c>
      <c r="Q735" s="878">
        <f t="shared" si="732"/>
        <v>0</v>
      </c>
      <c r="R735" s="879"/>
      <c r="S735" s="949">
        <f>SUM(S727:S731)</f>
        <v>0</v>
      </c>
      <c r="T735" s="879"/>
      <c r="U735" s="879"/>
      <c r="V735" s="949">
        <f>SUM(V726:V734)</f>
        <v>51254000</v>
      </c>
      <c r="W735" s="949">
        <f t="shared" ref="W735:AH735" si="755">SUM(W727:W731)</f>
        <v>0</v>
      </c>
      <c r="X735" s="949">
        <f t="shared" si="755"/>
        <v>0</v>
      </c>
      <c r="Y735" s="949">
        <f t="shared" si="755"/>
        <v>0</v>
      </c>
      <c r="Z735" s="949">
        <f t="shared" si="755"/>
        <v>0</v>
      </c>
      <c r="AA735" s="949">
        <f t="shared" si="755"/>
        <v>0</v>
      </c>
      <c r="AB735" s="949">
        <f t="shared" si="755"/>
        <v>0</v>
      </c>
      <c r="AC735" s="949">
        <f t="shared" si="755"/>
        <v>0</v>
      </c>
      <c r="AD735" s="949">
        <f t="shared" si="755"/>
        <v>0</v>
      </c>
      <c r="AE735" s="949">
        <f t="shared" si="755"/>
        <v>0</v>
      </c>
      <c r="AF735" s="949">
        <f t="shared" si="755"/>
        <v>0</v>
      </c>
      <c r="AG735" s="949">
        <f t="shared" si="755"/>
        <v>0</v>
      </c>
      <c r="AH735" s="949">
        <f t="shared" si="755"/>
        <v>0</v>
      </c>
      <c r="AI735" s="933"/>
      <c r="AJ735" s="879"/>
      <c r="AK735" s="879"/>
      <c r="AL735" s="949">
        <f>SUM(AL726:AL734)</f>
        <v>51254000</v>
      </c>
      <c r="AM735" s="949">
        <f t="shared" ref="AM735:AY735" si="756">SUM(AM727:AM731)</f>
        <v>0</v>
      </c>
      <c r="AN735" s="949">
        <f t="shared" si="756"/>
        <v>0</v>
      </c>
      <c r="AO735" s="949">
        <f t="shared" si="756"/>
        <v>0</v>
      </c>
      <c r="AP735" s="949">
        <f t="shared" si="756"/>
        <v>0</v>
      </c>
      <c r="AQ735" s="949">
        <f t="shared" si="756"/>
        <v>0</v>
      </c>
      <c r="AR735" s="949">
        <f t="shared" si="756"/>
        <v>0</v>
      </c>
      <c r="AS735" s="949">
        <f t="shared" si="756"/>
        <v>0</v>
      </c>
      <c r="AT735" s="949">
        <f t="shared" si="756"/>
        <v>0</v>
      </c>
      <c r="AU735" s="949">
        <f t="shared" si="756"/>
        <v>0</v>
      </c>
      <c r="AV735" s="949">
        <f t="shared" si="756"/>
        <v>0</v>
      </c>
      <c r="AW735" s="949">
        <f t="shared" si="756"/>
        <v>0</v>
      </c>
      <c r="AX735" s="949">
        <f t="shared" si="756"/>
        <v>0</v>
      </c>
      <c r="AY735" s="949">
        <f t="shared" si="756"/>
        <v>0</v>
      </c>
      <c r="AZ735" s="43"/>
      <c r="BA735" s="43"/>
      <c r="BB735" s="43"/>
    </row>
    <row r="736" spans="1:54" ht="14.25" customHeight="1">
      <c r="A736" s="660"/>
      <c r="B736" s="660"/>
      <c r="C736" s="957"/>
      <c r="D736" s="662"/>
      <c r="E736" s="663"/>
      <c r="F736" s="707"/>
      <c r="G736" s="707"/>
      <c r="H736" s="958"/>
      <c r="I736" s="707"/>
      <c r="J736" s="707"/>
      <c r="K736" s="959"/>
      <c r="L736" s="959"/>
      <c r="M736" s="698"/>
      <c r="N736" s="660"/>
      <c r="AZ736" s="43"/>
      <c r="BA736" s="43"/>
      <c r="BB736" s="43"/>
    </row>
    <row r="737" spans="1:54" ht="14.25" customHeight="1">
      <c r="A737" s="43"/>
      <c r="B737" s="43"/>
      <c r="C737" s="43"/>
      <c r="D737" s="960"/>
      <c r="E737" s="961"/>
      <c r="F737" s="664"/>
      <c r="G737" s="665"/>
      <c r="H737" s="666"/>
      <c r="I737" s="665"/>
      <c r="J737" s="665"/>
      <c r="K737" s="962"/>
      <c r="L737" s="698"/>
      <c r="M737" s="31"/>
      <c r="N737" s="31"/>
      <c r="O737" s="31"/>
      <c r="AI737" s="963"/>
      <c r="AZ737" s="43"/>
      <c r="BA737" s="43"/>
      <c r="BB737" s="43"/>
    </row>
    <row r="738" spans="1:54" ht="14.25" customHeight="1">
      <c r="A738" s="43"/>
      <c r="D738" s="960"/>
      <c r="E738" s="961"/>
      <c r="F738" s="664"/>
      <c r="G738" s="665"/>
      <c r="H738" s="666"/>
      <c r="I738" s="665"/>
      <c r="J738" s="665"/>
      <c r="K738" s="962"/>
      <c r="L738" s="1675" t="s">
        <v>85</v>
      </c>
      <c r="M738" s="1655"/>
      <c r="N738" s="1655"/>
      <c r="O738" s="31"/>
      <c r="P738" s="31"/>
      <c r="Q738" s="31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</row>
    <row r="739" spans="1:54" ht="14.25" customHeight="1">
      <c r="A739" s="43"/>
      <c r="B739" s="211"/>
      <c r="C739" s="213"/>
      <c r="D739" s="208"/>
      <c r="E739" s="43"/>
      <c r="F739" s="43"/>
      <c r="G739" s="43"/>
      <c r="H739" s="43"/>
      <c r="I739" s="674"/>
      <c r="J739" s="674"/>
      <c r="K739" s="674"/>
      <c r="L739" s="1675" t="s">
        <v>86</v>
      </c>
      <c r="M739" s="1655"/>
      <c r="N739" s="1655"/>
      <c r="O739" s="31"/>
      <c r="P739" s="31"/>
      <c r="Q739" s="31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</row>
    <row r="740" spans="1:54" ht="14.25" customHeight="1">
      <c r="A740" s="43"/>
      <c r="B740" s="211"/>
      <c r="C740" s="213"/>
      <c r="D740" s="208"/>
      <c r="E740" s="43"/>
      <c r="F740" s="43"/>
      <c r="G740" s="43"/>
      <c r="H740" s="43"/>
      <c r="I740" s="674"/>
      <c r="J740" s="674"/>
      <c r="K740" s="674"/>
      <c r="L740" s="1676" t="s">
        <v>88</v>
      </c>
      <c r="M740" s="1655"/>
      <c r="N740" s="1655"/>
      <c r="O740" s="31"/>
      <c r="P740" s="31"/>
      <c r="Q740" s="31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</row>
    <row r="741" spans="1:54" ht="14.25" customHeight="1">
      <c r="A741" s="43"/>
      <c r="B741" s="1702" t="s">
        <v>87</v>
      </c>
      <c r="C741" s="1655"/>
      <c r="D741" s="1655"/>
      <c r="E741" s="43"/>
      <c r="F741" s="43"/>
      <c r="G741" s="43"/>
      <c r="H741" s="43"/>
      <c r="I741" s="674"/>
      <c r="J741" s="674"/>
      <c r="K741" s="674"/>
      <c r="L741" s="1676" t="s">
        <v>89</v>
      </c>
      <c r="M741" s="1655"/>
      <c r="N741" s="1655"/>
      <c r="O741" s="31"/>
      <c r="P741" s="31"/>
      <c r="Q741" s="31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</row>
    <row r="742" spans="1:54" ht="14.25" customHeight="1">
      <c r="A742" s="43"/>
      <c r="B742" s="232"/>
      <c r="C742" s="232"/>
      <c r="D742" s="232"/>
      <c r="E742" s="43"/>
      <c r="F742" s="43"/>
      <c r="G742" s="43"/>
      <c r="H742" s="43"/>
      <c r="I742" s="674"/>
      <c r="J742" s="674"/>
      <c r="K742" s="674"/>
      <c r="L742" s="964"/>
      <c r="M742" s="965"/>
      <c r="N742" s="410"/>
      <c r="O742" s="31"/>
      <c r="P742" s="31"/>
      <c r="Q742" s="31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</row>
    <row r="743" spans="1:54" ht="14.25" customHeight="1">
      <c r="A743" s="43"/>
      <c r="E743" s="43"/>
      <c r="F743" s="43"/>
      <c r="G743" s="43"/>
      <c r="H743" s="43"/>
      <c r="I743" s="674"/>
      <c r="J743" s="674"/>
      <c r="K743" s="674"/>
      <c r="L743" s="964"/>
      <c r="M743" s="965"/>
      <c r="N743" s="410"/>
      <c r="O743" s="31"/>
      <c r="P743" s="31"/>
      <c r="Q743" s="31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</row>
    <row r="744" spans="1:54" ht="14.25" customHeight="1">
      <c r="A744" s="43"/>
      <c r="B744" s="1698" t="s">
        <v>317</v>
      </c>
      <c r="C744" s="1655"/>
      <c r="D744" s="1655"/>
      <c r="E744" s="43"/>
      <c r="F744" s="43"/>
      <c r="G744" s="43"/>
      <c r="H744" s="43"/>
      <c r="I744" s="674"/>
      <c r="J744" s="674"/>
      <c r="K744" s="674"/>
      <c r="L744" s="964"/>
      <c r="M744" s="965"/>
      <c r="N744" s="410"/>
      <c r="O744" s="31"/>
      <c r="P744" s="31"/>
      <c r="Q744" s="31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</row>
    <row r="745" spans="1:54" ht="14.25" customHeight="1">
      <c r="A745" s="43"/>
      <c r="B745" s="1699" t="s">
        <v>318</v>
      </c>
      <c r="C745" s="1655"/>
      <c r="D745" s="1655"/>
      <c r="E745" s="43"/>
      <c r="F745" s="43"/>
      <c r="G745" s="43"/>
      <c r="H745" s="43"/>
      <c r="I745" s="674"/>
      <c r="J745" s="674"/>
      <c r="K745" s="674"/>
      <c r="L745" s="1677" t="s">
        <v>91</v>
      </c>
      <c r="M745" s="1655"/>
      <c r="N745" s="1655"/>
      <c r="O745" s="31"/>
      <c r="P745" s="31"/>
      <c r="Q745" s="31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</row>
    <row r="746" spans="1:54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168"/>
      <c r="M746" s="168"/>
      <c r="N746" s="168"/>
      <c r="O746" s="31"/>
      <c r="P746" s="31"/>
      <c r="Q746" s="31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</row>
    <row r="747" spans="1:54">
      <c r="A747" s="966">
        <v>28</v>
      </c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168"/>
      <c r="M747" s="168"/>
      <c r="N747" s="168"/>
      <c r="O747" s="31"/>
      <c r="P747" s="31"/>
      <c r="Q747" s="31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</row>
    <row r="748" spans="1:54">
      <c r="A748" s="967"/>
      <c r="B748" s="1670" t="s">
        <v>45</v>
      </c>
      <c r="C748" s="1655"/>
      <c r="D748" s="1655"/>
      <c r="E748" s="1655"/>
      <c r="F748" s="1655"/>
      <c r="G748" s="1655"/>
      <c r="H748" s="1655"/>
      <c r="I748" s="1655"/>
      <c r="J748" s="1655"/>
      <c r="K748" s="1655"/>
      <c r="L748" s="1655"/>
      <c r="M748" s="1655"/>
      <c r="N748" s="1655"/>
      <c r="O748" s="31"/>
      <c r="P748" s="31"/>
      <c r="Q748" s="31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</row>
    <row r="749" spans="1:54">
      <c r="A749" s="967"/>
      <c r="B749" s="1670" t="s">
        <v>46</v>
      </c>
      <c r="C749" s="1655"/>
      <c r="D749" s="1655"/>
      <c r="E749" s="1655"/>
      <c r="F749" s="1655"/>
      <c r="G749" s="1655"/>
      <c r="H749" s="1655"/>
      <c r="I749" s="1655"/>
      <c r="J749" s="1655"/>
      <c r="K749" s="1655"/>
      <c r="L749" s="1655"/>
      <c r="M749" s="1655"/>
      <c r="N749" s="1655"/>
      <c r="O749" s="31"/>
      <c r="P749" s="31"/>
      <c r="Q749" s="31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</row>
    <row r="750" spans="1:54">
      <c r="A750" s="967"/>
      <c r="B750" s="1670" t="s">
        <v>47</v>
      </c>
      <c r="C750" s="1655"/>
      <c r="D750" s="1655"/>
      <c r="E750" s="1655"/>
      <c r="F750" s="1655"/>
      <c r="G750" s="1655"/>
      <c r="H750" s="1655"/>
      <c r="I750" s="1655"/>
      <c r="J750" s="1655"/>
      <c r="K750" s="1655"/>
      <c r="L750" s="1655"/>
      <c r="M750" s="1655"/>
      <c r="N750" s="1655"/>
      <c r="O750" s="31"/>
      <c r="P750" s="31"/>
      <c r="Q750" s="31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</row>
    <row r="751" spans="1:54" ht="15.75">
      <c r="A751" s="968"/>
      <c r="B751" s="968"/>
      <c r="C751" s="413"/>
      <c r="D751" s="413"/>
      <c r="E751" s="969"/>
      <c r="F751" s="970"/>
      <c r="G751" s="970"/>
      <c r="H751" s="970"/>
      <c r="I751" s="970"/>
      <c r="J751" s="970"/>
      <c r="K751" s="970"/>
      <c r="L751" s="969"/>
      <c r="M751" s="968"/>
      <c r="N751" s="968"/>
      <c r="O751" s="31"/>
      <c r="P751" s="971"/>
      <c r="Q751" s="972"/>
      <c r="R751" s="972"/>
      <c r="S751" s="972"/>
      <c r="T751" s="973"/>
      <c r="U751" s="973"/>
      <c r="V751" s="973"/>
      <c r="W751" s="974">
        <v>1</v>
      </c>
      <c r="X751" s="974">
        <v>2</v>
      </c>
      <c r="Y751" s="974">
        <v>3</v>
      </c>
      <c r="Z751" s="974">
        <v>4</v>
      </c>
      <c r="AA751" s="974">
        <v>5</v>
      </c>
      <c r="AB751" s="974">
        <v>6</v>
      </c>
      <c r="AC751" s="974">
        <v>7</v>
      </c>
      <c r="AD751" s="974">
        <v>8</v>
      </c>
      <c r="AE751" s="974">
        <v>9</v>
      </c>
      <c r="AF751" s="974">
        <v>10</v>
      </c>
      <c r="AG751" s="974">
        <v>11</v>
      </c>
      <c r="AH751" s="975">
        <v>12</v>
      </c>
      <c r="AI751" s="976"/>
      <c r="AJ751" s="977"/>
      <c r="AK751" s="978"/>
      <c r="AL751" s="979"/>
      <c r="AM751" s="980">
        <v>1</v>
      </c>
      <c r="AN751" s="980">
        <v>2</v>
      </c>
      <c r="AO751" s="980">
        <v>3</v>
      </c>
      <c r="AP751" s="980">
        <v>4</v>
      </c>
      <c r="AQ751" s="980">
        <v>5</v>
      </c>
      <c r="AR751" s="980">
        <v>6</v>
      </c>
      <c r="AS751" s="980">
        <v>7</v>
      </c>
      <c r="AT751" s="980">
        <v>8</v>
      </c>
      <c r="AU751" s="980">
        <v>9</v>
      </c>
      <c r="AV751" s="980">
        <v>10</v>
      </c>
      <c r="AW751" s="980">
        <v>11</v>
      </c>
      <c r="AX751" s="980">
        <v>12</v>
      </c>
      <c r="AY751" s="981" t="s">
        <v>95</v>
      </c>
      <c r="AZ751" s="43"/>
      <c r="BA751" s="43"/>
      <c r="BB751" s="43"/>
    </row>
    <row r="752" spans="1:54" ht="15.75">
      <c r="A752" s="1693" t="s">
        <v>56</v>
      </c>
      <c r="B752" s="1674" t="s">
        <v>57</v>
      </c>
      <c r="C752" s="1674" t="s">
        <v>58</v>
      </c>
      <c r="D752" s="1674" t="s">
        <v>59</v>
      </c>
      <c r="E752" s="1673" t="s">
        <v>60</v>
      </c>
      <c r="F752" s="1672" t="s">
        <v>61</v>
      </c>
      <c r="G752" s="1669" t="s">
        <v>62</v>
      </c>
      <c r="H752" s="1671"/>
      <c r="I752" s="1671"/>
      <c r="J752" s="1661"/>
      <c r="K752" s="1672" t="s">
        <v>63</v>
      </c>
      <c r="L752" s="1673" t="s">
        <v>64</v>
      </c>
      <c r="M752" s="1674" t="s">
        <v>65</v>
      </c>
      <c r="N752" s="1659" t="s">
        <v>66</v>
      </c>
      <c r="O752" s="31"/>
      <c r="P752" s="1662" t="s">
        <v>52</v>
      </c>
      <c r="Q752" s="1665" t="s">
        <v>53</v>
      </c>
      <c r="R752" s="1666"/>
      <c r="S752" s="1667" t="s">
        <v>54</v>
      </c>
      <c r="T752" s="982">
        <v>1</v>
      </c>
      <c r="U752" s="983"/>
      <c r="V752" s="983"/>
      <c r="W752" s="983"/>
      <c r="X752" s="983"/>
      <c r="Y752" s="983"/>
      <c r="Z752" s="983"/>
      <c r="AA752" s="983"/>
      <c r="AB752" s="983"/>
      <c r="AC752" s="983"/>
      <c r="AD752" s="983"/>
      <c r="AE752" s="983"/>
      <c r="AF752" s="983"/>
      <c r="AG752" s="983"/>
      <c r="AH752" s="983"/>
      <c r="AI752" s="976"/>
      <c r="AJ752" s="411">
        <v>1</v>
      </c>
      <c r="AK752" s="412"/>
      <c r="AL752" s="984"/>
      <c r="AM752" s="1736"/>
      <c r="AN752" s="1671"/>
      <c r="AO752" s="1671"/>
      <c r="AP752" s="1671"/>
      <c r="AQ752" s="1671"/>
      <c r="AR752" s="1671"/>
      <c r="AS752" s="1671"/>
      <c r="AT752" s="1671"/>
      <c r="AU752" s="1671"/>
      <c r="AV752" s="1671"/>
      <c r="AW752" s="1671"/>
      <c r="AX752" s="1671"/>
      <c r="AY752" s="985"/>
      <c r="AZ752" s="43"/>
      <c r="BA752" s="43"/>
      <c r="BB752" s="43"/>
    </row>
    <row r="753" spans="1:54" ht="15.75">
      <c r="A753" s="1663"/>
      <c r="B753" s="1660"/>
      <c r="C753" s="1660"/>
      <c r="D753" s="1660"/>
      <c r="E753" s="1660"/>
      <c r="F753" s="1660"/>
      <c r="G753" s="1669" t="s">
        <v>68</v>
      </c>
      <c r="H753" s="1661"/>
      <c r="I753" s="1669" t="s">
        <v>69</v>
      </c>
      <c r="J753" s="1661"/>
      <c r="K753" s="1660"/>
      <c r="L753" s="1660"/>
      <c r="M753" s="1660"/>
      <c r="N753" s="1660"/>
      <c r="O753" s="31"/>
      <c r="P753" s="1663"/>
      <c r="Q753" s="1663"/>
      <c r="R753" s="1663"/>
      <c r="S753" s="1663"/>
      <c r="T753" s="986"/>
      <c r="U753" s="986"/>
      <c r="V753" s="986"/>
      <c r="W753" s="987" t="s">
        <v>16</v>
      </c>
      <c r="X753" s="987" t="s">
        <v>70</v>
      </c>
      <c r="Y753" s="988" t="s">
        <v>18</v>
      </c>
      <c r="Z753" s="988" t="s">
        <v>19</v>
      </c>
      <c r="AA753" s="988" t="s">
        <v>20</v>
      </c>
      <c r="AB753" s="988" t="s">
        <v>21</v>
      </c>
      <c r="AC753" s="988" t="s">
        <v>22</v>
      </c>
      <c r="AD753" s="987" t="s">
        <v>23</v>
      </c>
      <c r="AE753" s="987" t="s">
        <v>24</v>
      </c>
      <c r="AF753" s="987" t="s">
        <v>25</v>
      </c>
      <c r="AG753" s="987" t="s">
        <v>26</v>
      </c>
      <c r="AH753" s="987" t="s">
        <v>27</v>
      </c>
      <c r="AI753" s="989"/>
      <c r="AJ753" s="990"/>
      <c r="AK753" s="990"/>
      <c r="AL753" s="991"/>
      <c r="AM753" s="992" t="s">
        <v>16</v>
      </c>
      <c r="AN753" s="992" t="s">
        <v>70</v>
      </c>
      <c r="AO753" s="993" t="s">
        <v>18</v>
      </c>
      <c r="AP753" s="993" t="s">
        <v>19</v>
      </c>
      <c r="AQ753" s="993" t="s">
        <v>20</v>
      </c>
      <c r="AR753" s="993" t="s">
        <v>21</v>
      </c>
      <c r="AS753" s="993" t="s">
        <v>22</v>
      </c>
      <c r="AT753" s="992" t="s">
        <v>23</v>
      </c>
      <c r="AU753" s="992" t="s">
        <v>24</v>
      </c>
      <c r="AV753" s="992" t="s">
        <v>25</v>
      </c>
      <c r="AW753" s="992" t="s">
        <v>26</v>
      </c>
      <c r="AX753" s="992" t="s">
        <v>27</v>
      </c>
      <c r="AY753" s="994"/>
      <c r="AZ753" s="43"/>
      <c r="BA753" s="43"/>
      <c r="BB753" s="43"/>
    </row>
    <row r="754" spans="1:54" ht="15.75">
      <c r="A754" s="1664"/>
      <c r="B754" s="1661"/>
      <c r="C754" s="1661"/>
      <c r="D754" s="1661"/>
      <c r="E754" s="1661"/>
      <c r="F754" s="1661"/>
      <c r="G754" s="995" t="s">
        <v>53</v>
      </c>
      <c r="H754" s="995" t="s">
        <v>71</v>
      </c>
      <c r="I754" s="995" t="s">
        <v>53</v>
      </c>
      <c r="J754" s="995" t="s">
        <v>71</v>
      </c>
      <c r="K754" s="1661"/>
      <c r="L754" s="1661"/>
      <c r="M754" s="1661"/>
      <c r="N754" s="1661"/>
      <c r="O754" s="31"/>
      <c r="P754" s="1664"/>
      <c r="Q754" s="1664"/>
      <c r="R754" s="1664"/>
      <c r="S754" s="1664"/>
      <c r="T754" s="996">
        <f>+B753</f>
        <v>0</v>
      </c>
      <c r="U754" s="997" t="s">
        <v>341</v>
      </c>
      <c r="V754" s="473" t="str">
        <f>F752</f>
        <v>REALISASI 
 (Rp)</v>
      </c>
      <c r="W754" s="998"/>
      <c r="X754" s="998"/>
      <c r="Y754" s="998"/>
      <c r="Z754" s="998"/>
      <c r="AA754" s="998"/>
      <c r="AB754" s="998"/>
      <c r="AC754" s="998"/>
      <c r="AD754" s="998"/>
      <c r="AE754" s="998"/>
      <c r="AF754" s="998"/>
      <c r="AG754" s="998"/>
      <c r="AH754" s="998"/>
      <c r="AI754" s="999"/>
      <c r="AJ754" s="1000">
        <f t="shared" ref="AJ754:AJ759" si="757">+T754</f>
        <v>0</v>
      </c>
      <c r="AK754" s="1001">
        <f>+B754</f>
        <v>0</v>
      </c>
      <c r="AL754" s="1002">
        <f>+AL755+AL756</f>
        <v>1163000</v>
      </c>
      <c r="AM754" s="1003"/>
      <c r="AN754" s="1003"/>
      <c r="AO754" s="1003"/>
      <c r="AP754" s="1003"/>
      <c r="AQ754" s="1003"/>
      <c r="AR754" s="1003"/>
      <c r="AS754" s="1003"/>
      <c r="AT754" s="1003"/>
      <c r="AU754" s="1003"/>
      <c r="AV754" s="1003"/>
      <c r="AW754" s="1003"/>
      <c r="AX754" s="1003"/>
      <c r="AY754" s="1004">
        <f>SUM(AY755:AY759)</f>
        <v>0</v>
      </c>
      <c r="AZ754" s="43"/>
      <c r="BA754" s="43"/>
      <c r="BB754" s="43"/>
    </row>
    <row r="755" spans="1:54" ht="45">
      <c r="A755" s="1694">
        <v>1</v>
      </c>
      <c r="B755" s="1695" t="s">
        <v>342</v>
      </c>
      <c r="C755" s="1005" t="s">
        <v>73</v>
      </c>
      <c r="D755" s="1006" t="s">
        <v>315</v>
      </c>
      <c r="E755" s="1007">
        <v>638000</v>
      </c>
      <c r="F755" s="1008">
        <f t="shared" ref="F755:F758" si="758">+AY757</f>
        <v>0</v>
      </c>
      <c r="G755" s="1009">
        <f t="shared" ref="G755:G760" si="759">+I755</f>
        <v>0</v>
      </c>
      <c r="H755" s="1010">
        <f>'BERKALI KALI'!G436</f>
        <v>0</v>
      </c>
      <c r="I755" s="1009">
        <f t="shared" ref="I755:I758" si="760">+Q757</f>
        <v>0</v>
      </c>
      <c r="J755" s="1009">
        <f t="shared" ref="J755:J760" si="761">+F755/E755*100</f>
        <v>0</v>
      </c>
      <c r="K755" s="1009">
        <f t="shared" ref="K755:K759" si="762">S755</f>
        <v>0</v>
      </c>
      <c r="L755" s="1011">
        <f t="shared" ref="L755:L759" si="763">+E755-F755</f>
        <v>638000</v>
      </c>
      <c r="M755" s="1668"/>
      <c r="N755" s="1668"/>
      <c r="O755" s="31"/>
      <c r="P755" s="343">
        <f t="shared" ref="P755:P759" si="764">+E755/$E$760*H755</f>
        <v>0</v>
      </c>
      <c r="Q755" s="343">
        <f t="shared" ref="Q755:Q759" si="765">+S755/E755*100</f>
        <v>0</v>
      </c>
      <c r="R755" s="344"/>
      <c r="S755" s="823">
        <f t="shared" ref="S755:S759" si="766">W755</f>
        <v>0</v>
      </c>
      <c r="T755" s="1012" t="s">
        <v>73</v>
      </c>
      <c r="U755" s="1013" t="s">
        <v>315</v>
      </c>
      <c r="V755" s="1014">
        <f t="shared" ref="V755:V759" si="767">+E755</f>
        <v>638000</v>
      </c>
      <c r="W755" s="1015">
        <v>0</v>
      </c>
      <c r="X755" s="1015"/>
      <c r="Y755" s="1016"/>
      <c r="Z755" s="1016"/>
      <c r="AA755" s="1016"/>
      <c r="AB755" s="1016"/>
      <c r="AC755" s="1016"/>
      <c r="AD755" s="1016"/>
      <c r="AE755" s="1016"/>
      <c r="AF755" s="1016"/>
      <c r="AG755" s="1016"/>
      <c r="AH755" s="1016"/>
      <c r="AI755" s="1017"/>
      <c r="AJ755" s="1018" t="str">
        <f t="shared" si="757"/>
        <v>5.1.02.01.01.0024</v>
      </c>
      <c r="AK755" s="1001" t="str">
        <f t="shared" ref="AK755:AL755" si="768">+U755</f>
        <v>Belanja Alat/Bahan untuk Kegiatan Kantor-Alat Tulis kantor</v>
      </c>
      <c r="AL755" s="1019">
        <f t="shared" si="768"/>
        <v>638000</v>
      </c>
      <c r="AM755" s="1020"/>
      <c r="AN755" s="1021"/>
      <c r="AO755" s="1022"/>
      <c r="AP755" s="1021"/>
      <c r="AQ755" s="1021"/>
      <c r="AR755" s="1021"/>
      <c r="AS755" s="1021"/>
      <c r="AT755" s="1021"/>
      <c r="AU755" s="1021"/>
      <c r="AV755" s="1022"/>
      <c r="AW755" s="1022"/>
      <c r="AX755" s="1023"/>
      <c r="AY755" s="1024">
        <f t="shared" ref="AY755:AY759" si="769">SUM(AM755:AX755)</f>
        <v>0</v>
      </c>
      <c r="AZ755" s="43"/>
      <c r="BA755" s="43"/>
      <c r="BB755" s="43"/>
    </row>
    <row r="756" spans="1:54" ht="45">
      <c r="A756" s="1663"/>
      <c r="B756" s="1661"/>
      <c r="C756" s="1005" t="s">
        <v>76</v>
      </c>
      <c r="D756" s="1006" t="s">
        <v>77</v>
      </c>
      <c r="E756" s="1007">
        <v>525000</v>
      </c>
      <c r="F756" s="1008">
        <f t="shared" si="758"/>
        <v>0</v>
      </c>
      <c r="G756" s="1009">
        <f t="shared" si="759"/>
        <v>0</v>
      </c>
      <c r="H756" s="1010">
        <f>'Kertas Kerja Bantu'!G210</f>
        <v>0</v>
      </c>
      <c r="I756" s="1009">
        <f t="shared" si="760"/>
        <v>0</v>
      </c>
      <c r="J756" s="1009">
        <f t="shared" si="761"/>
        <v>0</v>
      </c>
      <c r="K756" s="1009">
        <f t="shared" si="762"/>
        <v>0</v>
      </c>
      <c r="L756" s="1011">
        <f t="shared" si="763"/>
        <v>525000</v>
      </c>
      <c r="M756" s="1660"/>
      <c r="N756" s="1660"/>
      <c r="O756" s="31"/>
      <c r="P756" s="343">
        <f t="shared" si="764"/>
        <v>0</v>
      </c>
      <c r="Q756" s="343">
        <f t="shared" si="765"/>
        <v>0</v>
      </c>
      <c r="R756" s="344"/>
      <c r="S756" s="823">
        <f t="shared" si="766"/>
        <v>0</v>
      </c>
      <c r="T756" s="1012" t="s">
        <v>76</v>
      </c>
      <c r="U756" s="1013" t="s">
        <v>77</v>
      </c>
      <c r="V756" s="1014">
        <f t="shared" si="767"/>
        <v>525000</v>
      </c>
      <c r="W756" s="1015">
        <v>0</v>
      </c>
      <c r="X756" s="1016"/>
      <c r="Y756" s="1016"/>
      <c r="Z756" s="1016"/>
      <c r="AA756" s="1016"/>
      <c r="AB756" s="1016"/>
      <c r="AC756" s="1016"/>
      <c r="AD756" s="1016"/>
      <c r="AE756" s="1016"/>
      <c r="AF756" s="1016"/>
      <c r="AG756" s="1016"/>
      <c r="AH756" s="1016"/>
      <c r="AI756" s="1025">
        <f>SUM(W756:AH756)</f>
        <v>0</v>
      </c>
      <c r="AJ756" s="1026" t="str">
        <f t="shared" si="757"/>
        <v>5.1.02.01.01.0026</v>
      </c>
      <c r="AK756" s="1027" t="str">
        <f t="shared" ref="AK756:AL756" si="770">+U756</f>
        <v>Belanja Alat/Bahan untuk Kegiatan Kantor-Bahan Cetak</v>
      </c>
      <c r="AL756" s="1028">
        <f t="shared" si="770"/>
        <v>525000</v>
      </c>
      <c r="AM756" s="1020"/>
      <c r="AN756" s="1021"/>
      <c r="AO756" s="1022"/>
      <c r="AP756" s="1021"/>
      <c r="AQ756" s="1021"/>
      <c r="AR756" s="1021"/>
      <c r="AS756" s="1021"/>
      <c r="AT756" s="1021"/>
      <c r="AU756" s="1021"/>
      <c r="AV756" s="1022"/>
      <c r="AW756" s="1022"/>
      <c r="AX756" s="1023"/>
      <c r="AY756" s="1024">
        <f t="shared" si="769"/>
        <v>0</v>
      </c>
      <c r="AZ756" s="43"/>
      <c r="BA756" s="43"/>
      <c r="BB756" s="43"/>
    </row>
    <row r="757" spans="1:54" ht="45">
      <c r="A757" s="1663"/>
      <c r="B757" s="1696" t="s">
        <v>343</v>
      </c>
      <c r="C757" s="1005" t="s">
        <v>78</v>
      </c>
      <c r="D757" s="1006" t="s">
        <v>79</v>
      </c>
      <c r="E757" s="1029">
        <v>50000</v>
      </c>
      <c r="F757" s="1008">
        <f t="shared" si="758"/>
        <v>0</v>
      </c>
      <c r="G757" s="1009">
        <f t="shared" si="759"/>
        <v>0</v>
      </c>
      <c r="H757" s="1010">
        <f>'BERKALI KALI'!G440</f>
        <v>0</v>
      </c>
      <c r="I757" s="1009">
        <f t="shared" si="760"/>
        <v>0</v>
      </c>
      <c r="J757" s="1009">
        <f t="shared" si="761"/>
        <v>0</v>
      </c>
      <c r="K757" s="1009">
        <f t="shared" si="762"/>
        <v>0</v>
      </c>
      <c r="L757" s="1011">
        <f t="shared" si="763"/>
        <v>50000</v>
      </c>
      <c r="M757" s="1660"/>
      <c r="N757" s="1660"/>
      <c r="O757" s="31"/>
      <c r="P757" s="343">
        <f t="shared" si="764"/>
        <v>0</v>
      </c>
      <c r="Q757" s="343">
        <f t="shared" si="765"/>
        <v>0</v>
      </c>
      <c r="R757" s="344"/>
      <c r="S757" s="823">
        <f t="shared" si="766"/>
        <v>0</v>
      </c>
      <c r="T757" s="1012" t="s">
        <v>78</v>
      </c>
      <c r="U757" s="1013" t="s">
        <v>79</v>
      </c>
      <c r="V757" s="903">
        <f t="shared" si="767"/>
        <v>50000</v>
      </c>
      <c r="W757" s="1015">
        <v>0</v>
      </c>
      <c r="X757" s="1016"/>
      <c r="Y757" s="1016"/>
      <c r="Z757" s="1016"/>
      <c r="AA757" s="1016"/>
      <c r="AB757" s="1016"/>
      <c r="AC757" s="1016"/>
      <c r="AD757" s="1016"/>
      <c r="AE757" s="1016"/>
      <c r="AF757" s="1016"/>
      <c r="AG757" s="1016"/>
      <c r="AH757" s="1016"/>
      <c r="AI757" s="1030"/>
      <c r="AJ757" s="1026" t="str">
        <f t="shared" si="757"/>
        <v>5.1.02.01.01.0027</v>
      </c>
      <c r="AK757" s="1027" t="str">
        <f t="shared" ref="AK757:AL757" si="771">+U757</f>
        <v>Belanja Alat/Bahan untuk Kegiatan Kantor-Benda Pos</v>
      </c>
      <c r="AL757" s="1028">
        <f t="shared" si="771"/>
        <v>50000</v>
      </c>
      <c r="AM757" s="1020"/>
      <c r="AN757" s="1021"/>
      <c r="AO757" s="1022"/>
      <c r="AP757" s="1021"/>
      <c r="AQ757" s="1021"/>
      <c r="AR757" s="1021"/>
      <c r="AS757" s="1021"/>
      <c r="AT757" s="1021"/>
      <c r="AU757" s="1021"/>
      <c r="AV757" s="1022"/>
      <c r="AW757" s="1022"/>
      <c r="AX757" s="1023"/>
      <c r="AY757" s="1024">
        <f t="shared" si="769"/>
        <v>0</v>
      </c>
      <c r="AZ757" s="43"/>
      <c r="BA757" s="43"/>
      <c r="BB757" s="43"/>
    </row>
    <row r="758" spans="1:54" ht="45">
      <c r="A758" s="1663"/>
      <c r="B758" s="1660"/>
      <c r="C758" s="1005" t="s">
        <v>80</v>
      </c>
      <c r="D758" s="1006" t="s">
        <v>81</v>
      </c>
      <c r="E758" s="1029">
        <v>1289000</v>
      </c>
      <c r="F758" s="1008">
        <f t="shared" si="758"/>
        <v>0</v>
      </c>
      <c r="G758" s="1009">
        <f t="shared" si="759"/>
        <v>0</v>
      </c>
      <c r="H758" s="1010">
        <f>'BERKALI KALI'!G444</f>
        <v>0</v>
      </c>
      <c r="I758" s="1009">
        <f t="shared" si="760"/>
        <v>0</v>
      </c>
      <c r="J758" s="1009">
        <f t="shared" si="761"/>
        <v>0</v>
      </c>
      <c r="K758" s="1009">
        <f t="shared" si="762"/>
        <v>0</v>
      </c>
      <c r="L758" s="1011">
        <f t="shared" si="763"/>
        <v>1289000</v>
      </c>
      <c r="M758" s="1660"/>
      <c r="N758" s="1660"/>
      <c r="O758" s="31"/>
      <c r="P758" s="343">
        <f t="shared" si="764"/>
        <v>0</v>
      </c>
      <c r="Q758" s="343">
        <f t="shared" si="765"/>
        <v>0</v>
      </c>
      <c r="R758" s="344"/>
      <c r="S758" s="823">
        <f t="shared" si="766"/>
        <v>0</v>
      </c>
      <c r="T758" s="1012" t="s">
        <v>80</v>
      </c>
      <c r="U758" s="1013" t="s">
        <v>81</v>
      </c>
      <c r="V758" s="903">
        <f t="shared" si="767"/>
        <v>1289000</v>
      </c>
      <c r="W758" s="1015">
        <v>0</v>
      </c>
      <c r="X758" s="1016"/>
      <c r="Y758" s="1016"/>
      <c r="Z758" s="1016"/>
      <c r="AA758" s="1016"/>
      <c r="AB758" s="1016"/>
      <c r="AC758" s="1016"/>
      <c r="AD758" s="1016"/>
      <c r="AE758" s="1016"/>
      <c r="AF758" s="1016"/>
      <c r="AG758" s="1016"/>
      <c r="AH758" s="1016"/>
      <c r="AI758" s="1030"/>
      <c r="AJ758" s="1026" t="str">
        <f t="shared" si="757"/>
        <v>5.1.02.01.01.0029</v>
      </c>
      <c r="AK758" s="1027" t="str">
        <f t="shared" ref="AK758:AL758" si="772">+U758</f>
        <v>Belanja Alat/Bahan untuk Kegiatan Kantor-Bahan Komputer</v>
      </c>
      <c r="AL758" s="1028">
        <f t="shared" si="772"/>
        <v>1289000</v>
      </c>
      <c r="AM758" s="1020"/>
      <c r="AN758" s="1021"/>
      <c r="AO758" s="1022"/>
      <c r="AP758" s="1021"/>
      <c r="AQ758" s="1021"/>
      <c r="AR758" s="1021"/>
      <c r="AS758" s="1021"/>
      <c r="AT758" s="1021"/>
      <c r="AU758" s="1021"/>
      <c r="AV758" s="1022"/>
      <c r="AW758" s="1022"/>
      <c r="AX758" s="1023"/>
      <c r="AY758" s="1024">
        <f t="shared" si="769"/>
        <v>0</v>
      </c>
      <c r="AZ758" s="43"/>
      <c r="BA758" s="43"/>
      <c r="BB758" s="43"/>
    </row>
    <row r="759" spans="1:54" ht="30">
      <c r="A759" s="1664"/>
      <c r="B759" s="1661"/>
      <c r="C759" s="1031" t="s">
        <v>99</v>
      </c>
      <c r="D759" s="1006" t="s">
        <v>100</v>
      </c>
      <c r="E759" s="1032">
        <v>1875000</v>
      </c>
      <c r="F759" s="1008">
        <f>+AY759</f>
        <v>0</v>
      </c>
      <c r="G759" s="1009">
        <f t="shared" si="759"/>
        <v>0</v>
      </c>
      <c r="H759" s="1010">
        <f>'BERKALI KALI'!G448</f>
        <v>0</v>
      </c>
      <c r="I759" s="1009">
        <f>+Q759</f>
        <v>0</v>
      </c>
      <c r="J759" s="1009">
        <f t="shared" si="761"/>
        <v>0</v>
      </c>
      <c r="K759" s="1009">
        <f t="shared" si="762"/>
        <v>0</v>
      </c>
      <c r="L759" s="1011">
        <f t="shared" si="763"/>
        <v>1875000</v>
      </c>
      <c r="M759" s="1660"/>
      <c r="N759" s="1660"/>
      <c r="O759" s="31"/>
      <c r="P759" s="343">
        <f t="shared" si="764"/>
        <v>0</v>
      </c>
      <c r="Q759" s="343">
        <f t="shared" si="765"/>
        <v>0</v>
      </c>
      <c r="R759" s="839"/>
      <c r="S759" s="823">
        <f t="shared" si="766"/>
        <v>0</v>
      </c>
      <c r="T759" s="1012" t="s">
        <v>99</v>
      </c>
      <c r="U759" s="1013" t="s">
        <v>100</v>
      </c>
      <c r="V759" s="1033">
        <f t="shared" si="767"/>
        <v>1875000</v>
      </c>
      <c r="W759" s="1015">
        <v>0</v>
      </c>
      <c r="X759" s="1016"/>
      <c r="Y759" s="1016"/>
      <c r="Z759" s="1016"/>
      <c r="AA759" s="1016"/>
      <c r="AB759" s="1016"/>
      <c r="AC759" s="1016"/>
      <c r="AD759" s="1016"/>
      <c r="AE759" s="1016"/>
      <c r="AF759" s="1016"/>
      <c r="AG759" s="1016"/>
      <c r="AH759" s="1016"/>
      <c r="AI759" s="1030"/>
      <c r="AJ759" s="1026" t="str">
        <f t="shared" si="757"/>
        <v>5.1.02.01.01.0052</v>
      </c>
      <c r="AK759" s="1027" t="str">
        <f t="shared" ref="AK759:AL759" si="773">+U759</f>
        <v>Belanja Makanan dan Minuman Rapat</v>
      </c>
      <c r="AL759" s="1028">
        <f t="shared" si="773"/>
        <v>1875000</v>
      </c>
      <c r="AM759" s="1020"/>
      <c r="AN759" s="1021"/>
      <c r="AO759" s="1022"/>
      <c r="AP759" s="1021"/>
      <c r="AQ759" s="1021"/>
      <c r="AR759" s="1021"/>
      <c r="AS759" s="1021"/>
      <c r="AT759" s="1021"/>
      <c r="AU759" s="1021"/>
      <c r="AV759" s="1022"/>
      <c r="AW759" s="1022"/>
      <c r="AX759" s="1023"/>
      <c r="AY759" s="1024">
        <f t="shared" si="769"/>
        <v>0</v>
      </c>
      <c r="AZ759" s="43"/>
      <c r="BA759" s="43"/>
      <c r="BB759" s="43"/>
    </row>
    <row r="760" spans="1:54" ht="15.75">
      <c r="A760" s="1034"/>
      <c r="B760" s="1035"/>
      <c r="C760" s="1036" t="s">
        <v>84</v>
      </c>
      <c r="D760" s="1037"/>
      <c r="E760" s="1038">
        <f t="shared" ref="E760:F760" si="774">SUM(E755:E759)</f>
        <v>4377000</v>
      </c>
      <c r="F760" s="1038">
        <f t="shared" si="774"/>
        <v>0</v>
      </c>
      <c r="G760" s="1039">
        <f t="shared" si="759"/>
        <v>0</v>
      </c>
      <c r="H760" s="1039">
        <f t="shared" ref="H760:I760" si="775">+P760</f>
        <v>0</v>
      </c>
      <c r="I760" s="1039">
        <f t="shared" si="775"/>
        <v>0</v>
      </c>
      <c r="J760" s="1039">
        <f t="shared" si="761"/>
        <v>0</v>
      </c>
      <c r="K760" s="1038">
        <f t="shared" ref="K760:L760" si="776">SUM(K755:K759)</f>
        <v>0</v>
      </c>
      <c r="L760" s="1038">
        <f t="shared" si="776"/>
        <v>4377000</v>
      </c>
      <c r="M760" s="1661"/>
      <c r="N760" s="1661"/>
      <c r="O760" s="31"/>
      <c r="P760" s="343">
        <f>SUM(P755:P759)</f>
        <v>0</v>
      </c>
      <c r="Q760" s="343">
        <f>+S760/E758*100</f>
        <v>0</v>
      </c>
      <c r="R760" s="344"/>
      <c r="S760" s="657">
        <f>SUM(S755:S759)</f>
        <v>0</v>
      </c>
      <c r="T760" s="344"/>
      <c r="U760" s="347">
        <f t="shared" ref="U760:AH760" si="777">SUM(U755:U759)</f>
        <v>0</v>
      </c>
      <c r="V760" s="1040">
        <f t="shared" si="777"/>
        <v>4377000</v>
      </c>
      <c r="W760" s="1041">
        <f t="shared" si="777"/>
        <v>0</v>
      </c>
      <c r="X760" s="1041">
        <f t="shared" si="777"/>
        <v>0</v>
      </c>
      <c r="Y760" s="1041">
        <f t="shared" si="777"/>
        <v>0</v>
      </c>
      <c r="Z760" s="1041">
        <f t="shared" si="777"/>
        <v>0</v>
      </c>
      <c r="AA760" s="1041">
        <f t="shared" si="777"/>
        <v>0</v>
      </c>
      <c r="AB760" s="1041">
        <f t="shared" si="777"/>
        <v>0</v>
      </c>
      <c r="AC760" s="1041">
        <f t="shared" si="777"/>
        <v>0</v>
      </c>
      <c r="AD760" s="1041">
        <f t="shared" si="777"/>
        <v>0</v>
      </c>
      <c r="AE760" s="1041">
        <f t="shared" si="777"/>
        <v>0</v>
      </c>
      <c r="AF760" s="1041">
        <f t="shared" si="777"/>
        <v>0</v>
      </c>
      <c r="AG760" s="1041">
        <f t="shared" si="777"/>
        <v>0</v>
      </c>
      <c r="AH760" s="1016">
        <f t="shared" si="777"/>
        <v>0</v>
      </c>
      <c r="AI760" s="1042">
        <f>SUM(W760:AH760)</f>
        <v>0</v>
      </c>
      <c r="AJ760" s="449"/>
      <c r="AK760" s="449"/>
      <c r="AL760" s="481">
        <f t="shared" ref="AL760:AY760" si="778">SUM(AL755:AL759)</f>
        <v>4377000</v>
      </c>
      <c r="AM760" s="1043">
        <f t="shared" si="778"/>
        <v>0</v>
      </c>
      <c r="AN760" s="1044">
        <f t="shared" si="778"/>
        <v>0</v>
      </c>
      <c r="AO760" s="1044">
        <f t="shared" si="778"/>
        <v>0</v>
      </c>
      <c r="AP760" s="1044">
        <f t="shared" si="778"/>
        <v>0</v>
      </c>
      <c r="AQ760" s="1044">
        <f t="shared" si="778"/>
        <v>0</v>
      </c>
      <c r="AR760" s="1044">
        <f t="shared" si="778"/>
        <v>0</v>
      </c>
      <c r="AS760" s="1044">
        <f t="shared" si="778"/>
        <v>0</v>
      </c>
      <c r="AT760" s="1044">
        <f t="shared" si="778"/>
        <v>0</v>
      </c>
      <c r="AU760" s="1044">
        <f t="shared" si="778"/>
        <v>0</v>
      </c>
      <c r="AV760" s="1044">
        <f t="shared" si="778"/>
        <v>0</v>
      </c>
      <c r="AW760" s="1044">
        <f t="shared" si="778"/>
        <v>0</v>
      </c>
      <c r="AX760" s="1045">
        <f t="shared" si="778"/>
        <v>0</v>
      </c>
      <c r="AY760" s="1046">
        <f t="shared" si="778"/>
        <v>0</v>
      </c>
      <c r="AZ760" s="43"/>
      <c r="BA760" s="43"/>
      <c r="BB760" s="43"/>
    </row>
    <row r="761" spans="1:54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168"/>
      <c r="M761" s="168"/>
      <c r="N761" s="168"/>
      <c r="O761" s="31"/>
      <c r="P761" s="31"/>
      <c r="Q761" s="31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</row>
    <row r="762" spans="1:54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168"/>
      <c r="M762" s="168"/>
      <c r="N762" s="168"/>
      <c r="O762" s="31"/>
      <c r="P762" s="31"/>
      <c r="Q762" s="31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</row>
    <row r="763" spans="1:54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168"/>
      <c r="M763" s="168"/>
      <c r="N763" s="168"/>
      <c r="O763" s="31"/>
      <c r="P763" s="31"/>
      <c r="Q763" s="31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</row>
    <row r="764" spans="1:54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168"/>
      <c r="M764" s="168"/>
      <c r="N764" s="168"/>
      <c r="O764" s="31"/>
      <c r="P764" s="31"/>
      <c r="Q764" s="31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</row>
    <row r="765" spans="1:54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168"/>
      <c r="M765" s="168"/>
      <c r="N765" s="168"/>
      <c r="O765" s="31"/>
      <c r="P765" s="31"/>
      <c r="Q765" s="31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</row>
    <row r="766" spans="1:54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168"/>
      <c r="M766" s="168"/>
      <c r="N766" s="168"/>
      <c r="O766" s="31"/>
      <c r="P766" s="31"/>
      <c r="Q766" s="31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</row>
    <row r="767" spans="1:54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168"/>
      <c r="M767" s="168"/>
      <c r="N767" s="168"/>
      <c r="O767" s="31"/>
      <c r="P767" s="31"/>
      <c r="Q767" s="31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</row>
    <row r="768" spans="1:54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168"/>
      <c r="M768" s="168"/>
      <c r="N768" s="168"/>
      <c r="O768" s="31"/>
      <c r="P768" s="31"/>
      <c r="Q768" s="31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</row>
    <row r="769" spans="1:54">
      <c r="A769" s="966">
        <v>29</v>
      </c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168"/>
      <c r="M769" s="168"/>
      <c r="N769" s="168"/>
      <c r="O769" s="31"/>
      <c r="P769" s="31"/>
      <c r="Q769" s="31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</row>
    <row r="770" spans="1:54">
      <c r="A770" s="967"/>
      <c r="B770" s="1670" t="s">
        <v>45</v>
      </c>
      <c r="C770" s="1655"/>
      <c r="D770" s="1655"/>
      <c r="E770" s="1655"/>
      <c r="F770" s="1655"/>
      <c r="G770" s="1655"/>
      <c r="H770" s="1655"/>
      <c r="I770" s="1655"/>
      <c r="J770" s="1655"/>
      <c r="K770" s="1655"/>
      <c r="L770" s="1655"/>
      <c r="M770" s="1655"/>
      <c r="N770" s="1655"/>
      <c r="O770" s="31"/>
      <c r="P770" s="31"/>
      <c r="Q770" s="31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</row>
    <row r="771" spans="1:54">
      <c r="A771" s="967"/>
      <c r="B771" s="1670" t="s">
        <v>46</v>
      </c>
      <c r="C771" s="1655"/>
      <c r="D771" s="1655"/>
      <c r="E771" s="1655"/>
      <c r="F771" s="1655"/>
      <c r="G771" s="1655"/>
      <c r="H771" s="1655"/>
      <c r="I771" s="1655"/>
      <c r="J771" s="1655"/>
      <c r="K771" s="1655"/>
      <c r="L771" s="1655"/>
      <c r="M771" s="1655"/>
      <c r="N771" s="1655"/>
      <c r="O771" s="31"/>
      <c r="P771" s="31"/>
      <c r="Q771" s="31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</row>
    <row r="772" spans="1:54">
      <c r="A772" s="967"/>
      <c r="B772" s="1670" t="s">
        <v>47</v>
      </c>
      <c r="C772" s="1655"/>
      <c r="D772" s="1655"/>
      <c r="E772" s="1655"/>
      <c r="F772" s="1655"/>
      <c r="G772" s="1655"/>
      <c r="H772" s="1655"/>
      <c r="I772" s="1655"/>
      <c r="J772" s="1655"/>
      <c r="K772" s="1655"/>
      <c r="L772" s="1655"/>
      <c r="M772" s="1655"/>
      <c r="N772" s="1655"/>
      <c r="O772" s="31"/>
      <c r="P772" s="31"/>
      <c r="Q772" s="31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</row>
    <row r="773" spans="1:54" ht="15.75">
      <c r="A773" s="968"/>
      <c r="B773" s="968"/>
      <c r="C773" s="413"/>
      <c r="D773" s="413"/>
      <c r="E773" s="969"/>
      <c r="F773" s="970"/>
      <c r="G773" s="970"/>
      <c r="H773" s="970"/>
      <c r="I773" s="970"/>
      <c r="J773" s="970"/>
      <c r="K773" s="970"/>
      <c r="L773" s="969"/>
      <c r="M773" s="968"/>
      <c r="N773" s="968"/>
      <c r="O773" s="31"/>
      <c r="P773" s="971"/>
      <c r="Q773" s="972"/>
      <c r="R773" s="972"/>
      <c r="S773" s="972"/>
      <c r="T773" s="973"/>
      <c r="U773" s="973"/>
      <c r="V773" s="973"/>
      <c r="W773" s="974">
        <v>1</v>
      </c>
      <c r="X773" s="974">
        <v>2</v>
      </c>
      <c r="Y773" s="974">
        <v>3</v>
      </c>
      <c r="Z773" s="974">
        <v>4</v>
      </c>
      <c r="AA773" s="974">
        <v>5</v>
      </c>
      <c r="AB773" s="974">
        <v>6</v>
      </c>
      <c r="AC773" s="974">
        <v>7</v>
      </c>
      <c r="AD773" s="974">
        <v>8</v>
      </c>
      <c r="AE773" s="974">
        <v>9</v>
      </c>
      <c r="AF773" s="974">
        <v>10</v>
      </c>
      <c r="AG773" s="974">
        <v>11</v>
      </c>
      <c r="AH773" s="975">
        <v>12</v>
      </c>
      <c r="AI773" s="976"/>
      <c r="AJ773" s="977"/>
      <c r="AK773" s="978"/>
      <c r="AL773" s="979"/>
      <c r="AM773" s="980">
        <v>1</v>
      </c>
      <c r="AN773" s="980">
        <v>2</v>
      </c>
      <c r="AO773" s="980">
        <v>3</v>
      </c>
      <c r="AP773" s="980">
        <v>4</v>
      </c>
      <c r="AQ773" s="980">
        <v>5</v>
      </c>
      <c r="AR773" s="980">
        <v>6</v>
      </c>
      <c r="AS773" s="980">
        <v>7</v>
      </c>
      <c r="AT773" s="980">
        <v>8</v>
      </c>
      <c r="AU773" s="980">
        <v>9</v>
      </c>
      <c r="AV773" s="980">
        <v>10</v>
      </c>
      <c r="AW773" s="980">
        <v>11</v>
      </c>
      <c r="AX773" s="980">
        <v>12</v>
      </c>
      <c r="AY773" s="981" t="s">
        <v>95</v>
      </c>
      <c r="AZ773" s="43"/>
      <c r="BA773" s="43"/>
      <c r="BB773" s="43"/>
    </row>
    <row r="774" spans="1:54" ht="15.75">
      <c r="A774" s="1693" t="s">
        <v>56</v>
      </c>
      <c r="B774" s="1674" t="s">
        <v>57</v>
      </c>
      <c r="C774" s="1674" t="s">
        <v>58</v>
      </c>
      <c r="D774" s="1674" t="s">
        <v>59</v>
      </c>
      <c r="E774" s="1673" t="s">
        <v>60</v>
      </c>
      <c r="F774" s="1672" t="s">
        <v>61</v>
      </c>
      <c r="G774" s="1669" t="s">
        <v>62</v>
      </c>
      <c r="H774" s="1671"/>
      <c r="I774" s="1671"/>
      <c r="J774" s="1661"/>
      <c r="K774" s="1672" t="s">
        <v>63</v>
      </c>
      <c r="L774" s="1673" t="s">
        <v>64</v>
      </c>
      <c r="M774" s="1674" t="s">
        <v>65</v>
      </c>
      <c r="N774" s="1659" t="s">
        <v>66</v>
      </c>
      <c r="O774" s="31"/>
      <c r="P774" s="1662" t="s">
        <v>52</v>
      </c>
      <c r="Q774" s="1665" t="s">
        <v>53</v>
      </c>
      <c r="R774" s="1666"/>
      <c r="S774" s="1667" t="s">
        <v>54</v>
      </c>
      <c r="T774" s="982">
        <v>1</v>
      </c>
      <c r="U774" s="983"/>
      <c r="V774" s="983"/>
      <c r="W774" s="983"/>
      <c r="X774" s="983"/>
      <c r="Y774" s="983"/>
      <c r="Z774" s="983"/>
      <c r="AA774" s="983"/>
      <c r="AB774" s="983"/>
      <c r="AC774" s="983"/>
      <c r="AD774" s="983"/>
      <c r="AE774" s="983"/>
      <c r="AF774" s="983"/>
      <c r="AG774" s="983"/>
      <c r="AH774" s="983"/>
      <c r="AI774" s="976"/>
      <c r="AJ774" s="411">
        <v>1</v>
      </c>
      <c r="AK774" s="412"/>
      <c r="AL774" s="984"/>
      <c r="AM774" s="1736"/>
      <c r="AN774" s="1671"/>
      <c r="AO774" s="1671"/>
      <c r="AP774" s="1671"/>
      <c r="AQ774" s="1671"/>
      <c r="AR774" s="1671"/>
      <c r="AS774" s="1671"/>
      <c r="AT774" s="1671"/>
      <c r="AU774" s="1671"/>
      <c r="AV774" s="1671"/>
      <c r="AW774" s="1671"/>
      <c r="AX774" s="1671"/>
      <c r="AY774" s="985"/>
      <c r="AZ774" s="43"/>
      <c r="BA774" s="43"/>
      <c r="BB774" s="43"/>
    </row>
    <row r="775" spans="1:54" ht="15.75">
      <c r="A775" s="1663"/>
      <c r="B775" s="1660"/>
      <c r="C775" s="1660"/>
      <c r="D775" s="1660"/>
      <c r="E775" s="1660"/>
      <c r="F775" s="1660"/>
      <c r="G775" s="1669" t="s">
        <v>68</v>
      </c>
      <c r="H775" s="1661"/>
      <c r="I775" s="1669" t="s">
        <v>69</v>
      </c>
      <c r="J775" s="1661"/>
      <c r="K775" s="1660"/>
      <c r="L775" s="1660"/>
      <c r="M775" s="1660"/>
      <c r="N775" s="1660"/>
      <c r="O775" s="31"/>
      <c r="P775" s="1663"/>
      <c r="Q775" s="1663"/>
      <c r="R775" s="1663"/>
      <c r="S775" s="1663"/>
      <c r="T775" s="986"/>
      <c r="U775" s="986"/>
      <c r="V775" s="986"/>
      <c r="W775" s="987" t="s">
        <v>16</v>
      </c>
      <c r="X775" s="987" t="s">
        <v>70</v>
      </c>
      <c r="Y775" s="988" t="s">
        <v>18</v>
      </c>
      <c r="Z775" s="988" t="s">
        <v>19</v>
      </c>
      <c r="AA775" s="988" t="s">
        <v>20</v>
      </c>
      <c r="AB775" s="988" t="s">
        <v>21</v>
      </c>
      <c r="AC775" s="988" t="s">
        <v>22</v>
      </c>
      <c r="AD775" s="987" t="s">
        <v>23</v>
      </c>
      <c r="AE775" s="987" t="s">
        <v>24</v>
      </c>
      <c r="AF775" s="987" t="s">
        <v>25</v>
      </c>
      <c r="AG775" s="987" t="s">
        <v>26</v>
      </c>
      <c r="AH775" s="987" t="s">
        <v>27</v>
      </c>
      <c r="AI775" s="989"/>
      <c r="AJ775" s="990"/>
      <c r="AK775" s="990"/>
      <c r="AL775" s="991"/>
      <c r="AM775" s="992" t="s">
        <v>16</v>
      </c>
      <c r="AN775" s="992" t="s">
        <v>70</v>
      </c>
      <c r="AO775" s="993" t="s">
        <v>18</v>
      </c>
      <c r="AP775" s="993" t="s">
        <v>19</v>
      </c>
      <c r="AQ775" s="993" t="s">
        <v>20</v>
      </c>
      <c r="AR775" s="993" t="s">
        <v>21</v>
      </c>
      <c r="AS775" s="993" t="s">
        <v>22</v>
      </c>
      <c r="AT775" s="992" t="s">
        <v>23</v>
      </c>
      <c r="AU775" s="992" t="s">
        <v>24</v>
      </c>
      <c r="AV775" s="992" t="s">
        <v>25</v>
      </c>
      <c r="AW775" s="992" t="s">
        <v>26</v>
      </c>
      <c r="AX775" s="992" t="s">
        <v>27</v>
      </c>
      <c r="AY775" s="994"/>
      <c r="AZ775" s="43"/>
      <c r="BA775" s="43"/>
      <c r="BB775" s="43"/>
    </row>
    <row r="776" spans="1:54" ht="15.75">
      <c r="A776" s="1664"/>
      <c r="B776" s="1661"/>
      <c r="C776" s="1661"/>
      <c r="D776" s="1661"/>
      <c r="E776" s="1661"/>
      <c r="F776" s="1661"/>
      <c r="G776" s="995" t="s">
        <v>53</v>
      </c>
      <c r="H776" s="995" t="s">
        <v>71</v>
      </c>
      <c r="I776" s="995" t="s">
        <v>53</v>
      </c>
      <c r="J776" s="995" t="s">
        <v>71</v>
      </c>
      <c r="K776" s="1661"/>
      <c r="L776" s="1661"/>
      <c r="M776" s="1661"/>
      <c r="N776" s="1661"/>
      <c r="O776" s="31"/>
      <c r="P776" s="1664"/>
      <c r="Q776" s="1664"/>
      <c r="R776" s="1664"/>
      <c r="S776" s="1664"/>
      <c r="T776" s="996">
        <f>+B775</f>
        <v>0</v>
      </c>
      <c r="U776" s="997" t="s">
        <v>341</v>
      </c>
      <c r="V776" s="473" t="str">
        <f>F774</f>
        <v>REALISASI 
 (Rp)</v>
      </c>
      <c r="W776" s="998"/>
      <c r="X776" s="998"/>
      <c r="Y776" s="998"/>
      <c r="Z776" s="998"/>
      <c r="AA776" s="998"/>
      <c r="AB776" s="998"/>
      <c r="AC776" s="998"/>
      <c r="AD776" s="998"/>
      <c r="AE776" s="998"/>
      <c r="AF776" s="998"/>
      <c r="AG776" s="998"/>
      <c r="AH776" s="998"/>
      <c r="AI776" s="999"/>
      <c r="AJ776" s="1000">
        <f t="shared" ref="AJ776:AJ782" si="779">+T776</f>
        <v>0</v>
      </c>
      <c r="AK776" s="1001">
        <f>+B776</f>
        <v>0</v>
      </c>
      <c r="AL776" s="1002">
        <f>+AL777+AL778</f>
        <v>44018000</v>
      </c>
      <c r="AM776" s="1003"/>
      <c r="AN776" s="1003"/>
      <c r="AO776" s="1003"/>
      <c r="AP776" s="1003"/>
      <c r="AQ776" s="1003"/>
      <c r="AR776" s="1003"/>
      <c r="AS776" s="1003"/>
      <c r="AT776" s="1003"/>
      <c r="AU776" s="1003"/>
      <c r="AV776" s="1003"/>
      <c r="AW776" s="1003"/>
      <c r="AX776" s="1003"/>
      <c r="AY776" s="1004">
        <f>SUM(AY777:AY781)</f>
        <v>0</v>
      </c>
      <c r="AZ776" s="43"/>
      <c r="BA776" s="43"/>
      <c r="BB776" s="43"/>
    </row>
    <row r="777" spans="1:54" ht="45">
      <c r="A777" s="1694">
        <v>1</v>
      </c>
      <c r="B777" s="1695" t="s">
        <v>342</v>
      </c>
      <c r="C777" s="1005" t="s">
        <v>73</v>
      </c>
      <c r="D777" s="1006" t="s">
        <v>315</v>
      </c>
      <c r="E777" s="1007">
        <v>7448000</v>
      </c>
      <c r="F777" s="1008">
        <f t="shared" ref="F777:F779" si="780">+AY779</f>
        <v>0</v>
      </c>
      <c r="G777" s="1009">
        <f t="shared" ref="G777:G783" si="781">+I777</f>
        <v>0</v>
      </c>
      <c r="H777" s="1010">
        <f>'BERKALI KALI'!G430</f>
        <v>0</v>
      </c>
      <c r="I777" s="1009">
        <f t="shared" ref="I777:I779" si="782">+Q779</f>
        <v>0</v>
      </c>
      <c r="J777" s="1009">
        <f t="shared" ref="J777:J783" si="783">+F777/E777*100</f>
        <v>0</v>
      </c>
      <c r="K777" s="1009">
        <f t="shared" ref="K777:K782" si="784">S777</f>
        <v>0</v>
      </c>
      <c r="L777" s="1011">
        <f t="shared" ref="L777:L781" si="785">+E777-F777</f>
        <v>7448000</v>
      </c>
      <c r="M777" s="1668"/>
      <c r="N777" s="1668"/>
      <c r="O777" s="31"/>
      <c r="P777" s="343">
        <f t="shared" ref="P777:P782" si="786">+E777/$E$783*H777</f>
        <v>0</v>
      </c>
      <c r="Q777" s="343">
        <f t="shared" ref="Q777:Q782" si="787">+S777/E777*100</f>
        <v>0</v>
      </c>
      <c r="R777" s="344"/>
      <c r="S777" s="823">
        <f t="shared" ref="S777:S782" si="788">W777</f>
        <v>0</v>
      </c>
      <c r="T777" s="1012" t="s">
        <v>73</v>
      </c>
      <c r="U777" s="1013" t="s">
        <v>315</v>
      </c>
      <c r="V777" s="1014">
        <f t="shared" ref="V777:V782" si="789">+E777</f>
        <v>7448000</v>
      </c>
      <c r="W777" s="1015">
        <v>0</v>
      </c>
      <c r="X777" s="1015"/>
      <c r="Y777" s="1016"/>
      <c r="Z777" s="1015">
        <v>7448000</v>
      </c>
      <c r="AA777" s="1016"/>
      <c r="AB777" s="1016"/>
      <c r="AC777" s="1016"/>
      <c r="AD777" s="1016"/>
      <c r="AE777" s="1016"/>
      <c r="AF777" s="1016"/>
      <c r="AG777" s="1016"/>
      <c r="AH777" s="1016"/>
      <c r="AI777" s="1017"/>
      <c r="AJ777" s="1018" t="str">
        <f t="shared" si="779"/>
        <v>5.1.02.01.01.0024</v>
      </c>
      <c r="AK777" s="1001" t="str">
        <f t="shared" ref="AK777:AL777" si="790">+U777</f>
        <v>Belanja Alat/Bahan untuk Kegiatan Kantor-Alat Tulis kantor</v>
      </c>
      <c r="AL777" s="1019">
        <f t="shared" si="790"/>
        <v>7448000</v>
      </c>
      <c r="AM777" s="1020" t="s">
        <v>108</v>
      </c>
      <c r="AN777" s="1021"/>
      <c r="AO777" s="1022"/>
      <c r="AP777" s="1021"/>
      <c r="AQ777" s="1021"/>
      <c r="AR777" s="1021"/>
      <c r="AS777" s="1021"/>
      <c r="AT777" s="1021"/>
      <c r="AU777" s="1021"/>
      <c r="AV777" s="1022"/>
      <c r="AW777" s="1022"/>
      <c r="AX777" s="1023"/>
      <c r="AY777" s="1024">
        <f t="shared" ref="AY777:AY782" si="791">SUM(AM777:AX777)</f>
        <v>0</v>
      </c>
      <c r="AZ777" s="43"/>
      <c r="BA777" s="43"/>
      <c r="BB777" s="43"/>
    </row>
    <row r="778" spans="1:54" ht="45">
      <c r="A778" s="1663"/>
      <c r="B778" s="1661"/>
      <c r="C778" s="1005" t="s">
        <v>76</v>
      </c>
      <c r="D778" s="1006" t="s">
        <v>77</v>
      </c>
      <c r="E778" s="1007">
        <v>36570000</v>
      </c>
      <c r="F778" s="1008">
        <f t="shared" si="780"/>
        <v>0</v>
      </c>
      <c r="G778" s="1009">
        <f t="shared" si="781"/>
        <v>0</v>
      </c>
      <c r="H778" s="1010">
        <f>'Kertas Kerja Bantu'!G227</f>
        <v>0</v>
      </c>
      <c r="I778" s="1009">
        <f t="shared" si="782"/>
        <v>0</v>
      </c>
      <c r="J778" s="1009">
        <f t="shared" si="783"/>
        <v>0</v>
      </c>
      <c r="K778" s="1009">
        <f t="shared" si="784"/>
        <v>0</v>
      </c>
      <c r="L778" s="1011">
        <f t="shared" si="785"/>
        <v>36570000</v>
      </c>
      <c r="M778" s="1660"/>
      <c r="N778" s="1660"/>
      <c r="O778" s="31"/>
      <c r="P778" s="343">
        <f t="shared" si="786"/>
        <v>0</v>
      </c>
      <c r="Q778" s="343">
        <f t="shared" si="787"/>
        <v>0</v>
      </c>
      <c r="R778" s="344"/>
      <c r="S778" s="823">
        <f t="shared" si="788"/>
        <v>0</v>
      </c>
      <c r="T778" s="1012" t="s">
        <v>76</v>
      </c>
      <c r="U778" s="1013" t="s">
        <v>77</v>
      </c>
      <c r="V778" s="1014">
        <f t="shared" si="789"/>
        <v>36570000</v>
      </c>
      <c r="W778" s="1015">
        <v>0</v>
      </c>
      <c r="X778" s="1016"/>
      <c r="Y778" s="1016"/>
      <c r="Z778" s="1015">
        <v>36250000</v>
      </c>
      <c r="AA778" s="1016"/>
      <c r="AB778" s="1016"/>
      <c r="AC778" s="1016"/>
      <c r="AD778" s="1016"/>
      <c r="AE778" s="1016"/>
      <c r="AF778" s="1016"/>
      <c r="AG778" s="1015">
        <v>320000</v>
      </c>
      <c r="AH778" s="1016"/>
      <c r="AI778" s="1025">
        <f>SUM(W778:AH778)</f>
        <v>36570000</v>
      </c>
      <c r="AJ778" s="1047" t="str">
        <f t="shared" si="779"/>
        <v>5.1.02.01.01.0026</v>
      </c>
      <c r="AK778" s="1001" t="str">
        <f t="shared" ref="AK778:AL778" si="792">+U778</f>
        <v>Belanja Alat/Bahan untuk Kegiatan Kantor-Bahan Cetak</v>
      </c>
      <c r="AL778" s="481">
        <f t="shared" si="792"/>
        <v>36570000</v>
      </c>
      <c r="AM778" s="1020" t="s">
        <v>108</v>
      </c>
      <c r="AN778" s="1021"/>
      <c r="AO778" s="1022"/>
      <c r="AP778" s="1021"/>
      <c r="AQ778" s="1021"/>
      <c r="AR778" s="1021"/>
      <c r="AS778" s="1021"/>
      <c r="AT778" s="1021"/>
      <c r="AU778" s="1021"/>
      <c r="AV778" s="1022"/>
      <c r="AW778" s="1022"/>
      <c r="AX778" s="1023"/>
      <c r="AY778" s="1024">
        <f t="shared" si="791"/>
        <v>0</v>
      </c>
      <c r="AZ778" s="43"/>
      <c r="BA778" s="43"/>
      <c r="BB778" s="43"/>
    </row>
    <row r="779" spans="1:54" ht="45">
      <c r="A779" s="1663"/>
      <c r="B779" s="1696" t="s">
        <v>344</v>
      </c>
      <c r="C779" s="1005" t="s">
        <v>78</v>
      </c>
      <c r="D779" s="1006" t="s">
        <v>79</v>
      </c>
      <c r="E779" s="1029">
        <v>200000</v>
      </c>
      <c r="F779" s="1008">
        <f t="shared" si="780"/>
        <v>0</v>
      </c>
      <c r="G779" s="1009">
        <f t="shared" si="781"/>
        <v>0</v>
      </c>
      <c r="H779" s="1010">
        <f>'BERKALI KALI'!G468</f>
        <v>0</v>
      </c>
      <c r="I779" s="1009">
        <f t="shared" si="782"/>
        <v>0</v>
      </c>
      <c r="J779" s="1009">
        <f t="shared" si="783"/>
        <v>0</v>
      </c>
      <c r="K779" s="1009">
        <f t="shared" si="784"/>
        <v>0</v>
      </c>
      <c r="L779" s="1011">
        <f t="shared" si="785"/>
        <v>200000</v>
      </c>
      <c r="M779" s="1660"/>
      <c r="N779" s="1660"/>
      <c r="O779" s="31"/>
      <c r="P779" s="343">
        <f t="shared" si="786"/>
        <v>0</v>
      </c>
      <c r="Q779" s="343">
        <f t="shared" si="787"/>
        <v>0</v>
      </c>
      <c r="R779" s="344"/>
      <c r="S779" s="823">
        <f t="shared" si="788"/>
        <v>0</v>
      </c>
      <c r="T779" s="1012" t="s">
        <v>78</v>
      </c>
      <c r="U779" s="1013" t="s">
        <v>79</v>
      </c>
      <c r="V779" s="903">
        <f t="shared" si="789"/>
        <v>200000</v>
      </c>
      <c r="W779" s="1015">
        <v>0</v>
      </c>
      <c r="X779" s="1016"/>
      <c r="Y779" s="1016"/>
      <c r="Z779" s="1015">
        <v>200000</v>
      </c>
      <c r="AA779" s="1016"/>
      <c r="AB779" s="1016"/>
      <c r="AC779" s="1016"/>
      <c r="AD779" s="1016"/>
      <c r="AE779" s="1016"/>
      <c r="AF779" s="1016"/>
      <c r="AG779" s="1016"/>
      <c r="AH779" s="1016"/>
      <c r="AI779" s="1030"/>
      <c r="AJ779" s="1047" t="str">
        <f t="shared" si="779"/>
        <v>5.1.02.01.01.0027</v>
      </c>
      <c r="AK779" s="1001" t="str">
        <f t="shared" ref="AK779:AL779" si="793">+U779</f>
        <v>Belanja Alat/Bahan untuk Kegiatan Kantor-Benda Pos</v>
      </c>
      <c r="AL779" s="481">
        <f t="shared" si="793"/>
        <v>200000</v>
      </c>
      <c r="AM779" s="1020" t="s">
        <v>108</v>
      </c>
      <c r="AN779" s="1021"/>
      <c r="AO779" s="1022"/>
      <c r="AP779" s="1021"/>
      <c r="AQ779" s="1021"/>
      <c r="AR779" s="1021"/>
      <c r="AS779" s="1021"/>
      <c r="AT779" s="1021"/>
      <c r="AU779" s="1021"/>
      <c r="AV779" s="1022"/>
      <c r="AW779" s="1022"/>
      <c r="AX779" s="1023"/>
      <c r="AY779" s="1024">
        <f t="shared" si="791"/>
        <v>0</v>
      </c>
      <c r="AZ779" s="43"/>
      <c r="BA779" s="43"/>
      <c r="BB779" s="43"/>
    </row>
    <row r="780" spans="1:54" ht="45">
      <c r="A780" s="1663"/>
      <c r="B780" s="1660"/>
      <c r="C780" s="1005" t="s">
        <v>80</v>
      </c>
      <c r="D780" s="1006" t="s">
        <v>81</v>
      </c>
      <c r="E780" s="1029">
        <v>3222000</v>
      </c>
      <c r="F780" s="1008">
        <f t="shared" ref="F780:F781" si="794">+AY783</f>
        <v>0</v>
      </c>
      <c r="G780" s="1009">
        <f t="shared" si="781"/>
        <v>0</v>
      </c>
      <c r="H780" s="1010">
        <f>'BERKALI KALI'!G476</f>
        <v>0</v>
      </c>
      <c r="I780" s="1009">
        <f t="shared" ref="I780:I781" si="795">+Q783</f>
        <v>0</v>
      </c>
      <c r="J780" s="1009">
        <f t="shared" si="783"/>
        <v>0</v>
      </c>
      <c r="K780" s="1009">
        <f t="shared" si="784"/>
        <v>0</v>
      </c>
      <c r="L780" s="1011">
        <f t="shared" si="785"/>
        <v>3222000</v>
      </c>
      <c r="M780" s="1660"/>
      <c r="N780" s="1660"/>
      <c r="O780" s="31"/>
      <c r="P780" s="343">
        <f t="shared" si="786"/>
        <v>0</v>
      </c>
      <c r="Q780" s="343">
        <f t="shared" si="787"/>
        <v>0</v>
      </c>
      <c r="R780" s="344"/>
      <c r="S780" s="823">
        <f t="shared" si="788"/>
        <v>0</v>
      </c>
      <c r="T780" s="1012" t="s">
        <v>80</v>
      </c>
      <c r="U780" s="1013" t="s">
        <v>81</v>
      </c>
      <c r="V780" s="903">
        <f t="shared" si="789"/>
        <v>3222000</v>
      </c>
      <c r="W780" s="1015">
        <v>0</v>
      </c>
      <c r="X780" s="1016"/>
      <c r="Y780" s="1016"/>
      <c r="Z780" s="1015">
        <v>3222000</v>
      </c>
      <c r="AA780" s="1016"/>
      <c r="AB780" s="1016"/>
      <c r="AC780" s="1016"/>
      <c r="AD780" s="1016"/>
      <c r="AE780" s="1016"/>
      <c r="AF780" s="1016"/>
      <c r="AG780" s="1016"/>
      <c r="AH780" s="1016"/>
      <c r="AI780" s="1030"/>
      <c r="AJ780" s="1047" t="str">
        <f t="shared" si="779"/>
        <v>5.1.02.01.01.0029</v>
      </c>
      <c r="AK780" s="1001" t="str">
        <f t="shared" ref="AK780:AL780" si="796">+U780</f>
        <v>Belanja Alat/Bahan untuk Kegiatan Kantor-Bahan Komputer</v>
      </c>
      <c r="AL780" s="481">
        <f t="shared" si="796"/>
        <v>3222000</v>
      </c>
      <c r="AM780" s="1020" t="s">
        <v>108</v>
      </c>
      <c r="AN780" s="1021"/>
      <c r="AO780" s="1022"/>
      <c r="AP780" s="1021"/>
      <c r="AQ780" s="1021"/>
      <c r="AR780" s="1021"/>
      <c r="AS780" s="1021"/>
      <c r="AT780" s="1021"/>
      <c r="AU780" s="1021"/>
      <c r="AV780" s="1022"/>
      <c r="AW780" s="1022"/>
      <c r="AX780" s="1023"/>
      <c r="AY780" s="1024">
        <f t="shared" si="791"/>
        <v>0</v>
      </c>
      <c r="AZ780" s="43"/>
      <c r="BA780" s="43"/>
      <c r="BB780" s="43"/>
    </row>
    <row r="781" spans="1:54" ht="30">
      <c r="A781" s="1664"/>
      <c r="B781" s="1661"/>
      <c r="C781" s="1031" t="s">
        <v>99</v>
      </c>
      <c r="D781" s="1006" t="s">
        <v>100</v>
      </c>
      <c r="E781" s="1032">
        <v>5250000</v>
      </c>
      <c r="F781" s="1048">
        <f t="shared" si="794"/>
        <v>0</v>
      </c>
      <c r="G781" s="1009">
        <f t="shared" si="781"/>
        <v>0</v>
      </c>
      <c r="H781" s="1010">
        <f>'Kertas Kerja Bantu'!G198</f>
        <v>0</v>
      </c>
      <c r="I781" s="1009">
        <f t="shared" si="795"/>
        <v>0</v>
      </c>
      <c r="J781" s="1009">
        <f t="shared" si="783"/>
        <v>0</v>
      </c>
      <c r="K781" s="1009">
        <f t="shared" si="784"/>
        <v>0</v>
      </c>
      <c r="L781" s="1011">
        <f t="shared" si="785"/>
        <v>5250000</v>
      </c>
      <c r="M781" s="1660"/>
      <c r="N781" s="1660"/>
      <c r="O781" s="31"/>
      <c r="P781" s="343">
        <f t="shared" si="786"/>
        <v>0</v>
      </c>
      <c r="Q781" s="343">
        <f t="shared" si="787"/>
        <v>0</v>
      </c>
      <c r="R781" s="839"/>
      <c r="S781" s="823">
        <f t="shared" si="788"/>
        <v>0</v>
      </c>
      <c r="T781" s="1049" t="s">
        <v>99</v>
      </c>
      <c r="U781" s="1013" t="s">
        <v>100</v>
      </c>
      <c r="V781" s="1033">
        <f t="shared" si="789"/>
        <v>5250000</v>
      </c>
      <c r="W781" s="1015">
        <v>0</v>
      </c>
      <c r="X781" s="1016"/>
      <c r="Y781" s="1016"/>
      <c r="Z781" s="1015">
        <v>750000</v>
      </c>
      <c r="AA781" s="1015">
        <v>750000</v>
      </c>
      <c r="AB781" s="1015">
        <v>750000</v>
      </c>
      <c r="AC781" s="1015">
        <v>750000</v>
      </c>
      <c r="AD781" s="1015">
        <v>750000</v>
      </c>
      <c r="AE781" s="1015">
        <v>750000</v>
      </c>
      <c r="AF781" s="1015">
        <v>750000</v>
      </c>
      <c r="AG781" s="1016"/>
      <c r="AH781" s="1016"/>
      <c r="AI781" s="1030"/>
      <c r="AJ781" s="1047" t="str">
        <f t="shared" si="779"/>
        <v>5.1.02.01.01.0052</v>
      </c>
      <c r="AK781" s="1001" t="str">
        <f t="shared" ref="AK781:AL781" si="797">+U781</f>
        <v>Belanja Makanan dan Minuman Rapat</v>
      </c>
      <c r="AL781" s="481">
        <f t="shared" si="797"/>
        <v>5250000</v>
      </c>
      <c r="AM781" s="1020" t="s">
        <v>108</v>
      </c>
      <c r="AN781" s="1021"/>
      <c r="AO781" s="1022"/>
      <c r="AP781" s="1021"/>
      <c r="AQ781" s="1021"/>
      <c r="AR781" s="1021"/>
      <c r="AS781" s="1021"/>
      <c r="AT781" s="1021"/>
      <c r="AU781" s="1021"/>
      <c r="AV781" s="1022"/>
      <c r="AW781" s="1022"/>
      <c r="AX781" s="1023"/>
      <c r="AY781" s="1024">
        <f t="shared" si="791"/>
        <v>0</v>
      </c>
      <c r="AZ781" s="43"/>
      <c r="BA781" s="43"/>
      <c r="BB781" s="43"/>
    </row>
    <row r="782" spans="1:54" ht="45">
      <c r="A782" s="1034"/>
      <c r="B782" s="1035"/>
      <c r="C782" s="1050" t="s">
        <v>325</v>
      </c>
      <c r="D782" s="1051" t="s">
        <v>326</v>
      </c>
      <c r="E782" s="1052">
        <v>12000000</v>
      </c>
      <c r="F782" s="1008">
        <f>+AY782</f>
        <v>0</v>
      </c>
      <c r="G782" s="1009">
        <f t="shared" si="781"/>
        <v>0</v>
      </c>
      <c r="H782" s="1010">
        <f>'BERKALI KALI'!G480</f>
        <v>0</v>
      </c>
      <c r="I782" s="1009">
        <f>+Q782</f>
        <v>0</v>
      </c>
      <c r="J782" s="1009">
        <f t="shared" si="783"/>
        <v>0</v>
      </c>
      <c r="K782" s="1009">
        <f t="shared" si="784"/>
        <v>0</v>
      </c>
      <c r="L782" s="1038"/>
      <c r="M782" s="1660"/>
      <c r="N782" s="1660"/>
      <c r="O782" s="31"/>
      <c r="P782" s="343">
        <f t="shared" si="786"/>
        <v>0</v>
      </c>
      <c r="Q782" s="343">
        <f t="shared" si="787"/>
        <v>0</v>
      </c>
      <c r="R782" s="839"/>
      <c r="S782" s="823">
        <f t="shared" si="788"/>
        <v>0</v>
      </c>
      <c r="T782" s="1053" t="s">
        <v>325</v>
      </c>
      <c r="U782" s="1054" t="s">
        <v>326</v>
      </c>
      <c r="V782" s="903">
        <f t="shared" si="789"/>
        <v>12000000</v>
      </c>
      <c r="W782" s="1015">
        <v>0</v>
      </c>
      <c r="X782" s="1041"/>
      <c r="Y782" s="1041"/>
      <c r="Z782" s="1041"/>
      <c r="AA782" s="1041"/>
      <c r="AB782" s="1055">
        <v>2400000</v>
      </c>
      <c r="AC782" s="1055">
        <v>2400000</v>
      </c>
      <c r="AD782" s="1055">
        <v>2400000</v>
      </c>
      <c r="AE782" s="1055">
        <v>2400000</v>
      </c>
      <c r="AF782" s="1055">
        <v>2400000</v>
      </c>
      <c r="AG782" s="1041"/>
      <c r="AH782" s="1016"/>
      <c r="AI782" s="1042"/>
      <c r="AJ782" s="1047" t="str">
        <f t="shared" si="779"/>
        <v>5.1.02.02.01.0011</v>
      </c>
      <c r="AK782" s="1001" t="str">
        <f t="shared" ref="AK782:AL782" si="798">+U782</f>
        <v>Honorarium Penyelenggaraan Kegiatan Pendidikan dan Pelatihan</v>
      </c>
      <c r="AL782" s="481">
        <f t="shared" si="798"/>
        <v>12000000</v>
      </c>
      <c r="AM782" s="1056" t="s">
        <v>108</v>
      </c>
      <c r="AN782" s="1044"/>
      <c r="AO782" s="1044"/>
      <c r="AP782" s="1044"/>
      <c r="AQ782" s="1044"/>
      <c r="AR782" s="1044"/>
      <c r="AS782" s="1044"/>
      <c r="AT782" s="1044"/>
      <c r="AU782" s="1044"/>
      <c r="AV782" s="1044"/>
      <c r="AW782" s="1044"/>
      <c r="AX782" s="1045"/>
      <c r="AY782" s="1024">
        <f t="shared" si="791"/>
        <v>0</v>
      </c>
      <c r="AZ782" s="43"/>
      <c r="BA782" s="43"/>
      <c r="BB782" s="43"/>
    </row>
    <row r="783" spans="1:54" ht="15.75">
      <c r="A783" s="1034"/>
      <c r="B783" s="1035"/>
      <c r="C783" s="1036" t="s">
        <v>84</v>
      </c>
      <c r="D783" s="1037"/>
      <c r="E783" s="1038">
        <f>SUM(E777:E782)</f>
        <v>64690000</v>
      </c>
      <c r="F783" s="1038">
        <f>SUM(F777:F781)</f>
        <v>0</v>
      </c>
      <c r="G783" s="1039">
        <f t="shared" si="781"/>
        <v>0</v>
      </c>
      <c r="H783" s="1039">
        <f t="shared" ref="H783:I783" si="799">+P783</f>
        <v>0</v>
      </c>
      <c r="I783" s="1039">
        <f t="shared" si="799"/>
        <v>0</v>
      </c>
      <c r="J783" s="1039">
        <f t="shared" si="783"/>
        <v>0</v>
      </c>
      <c r="K783" s="1038">
        <f>SUM(K777:K782)</f>
        <v>0</v>
      </c>
      <c r="L783" s="1038">
        <f>SUM(L777:L781)</f>
        <v>52690000</v>
      </c>
      <c r="M783" s="1661"/>
      <c r="N783" s="1661"/>
      <c r="O783" s="31"/>
      <c r="P783" s="343">
        <f>SUM(P777:P781)</f>
        <v>0</v>
      </c>
      <c r="Q783" s="343">
        <f>+S783/E780*100</f>
        <v>0</v>
      </c>
      <c r="R783" s="344"/>
      <c r="S783" s="657">
        <f>SUM(S777:S781)</f>
        <v>0</v>
      </c>
      <c r="T783" s="344"/>
      <c r="U783" s="347">
        <f>SUM(U777:U781)</f>
        <v>0</v>
      </c>
      <c r="V783" s="1057">
        <f t="shared" ref="V783:W783" si="800">SUM(V777:V782)</f>
        <v>64690000</v>
      </c>
      <c r="W783" s="1041">
        <f t="shared" si="800"/>
        <v>0</v>
      </c>
      <c r="X783" s="1041">
        <f t="shared" ref="X783:AA783" si="801">SUM(X777:X781)</f>
        <v>0</v>
      </c>
      <c r="Y783" s="1041">
        <f t="shared" si="801"/>
        <v>0</v>
      </c>
      <c r="Z783" s="1041">
        <f t="shared" si="801"/>
        <v>47870000</v>
      </c>
      <c r="AA783" s="1041">
        <f t="shared" si="801"/>
        <v>750000</v>
      </c>
      <c r="AB783" s="1041">
        <f t="shared" ref="AB783:AF783" si="802">SUM(AB777:AB782)</f>
        <v>3150000</v>
      </c>
      <c r="AC783" s="1041">
        <f t="shared" si="802"/>
        <v>3150000</v>
      </c>
      <c r="AD783" s="1041">
        <f t="shared" si="802"/>
        <v>3150000</v>
      </c>
      <c r="AE783" s="1041">
        <f t="shared" si="802"/>
        <v>3150000</v>
      </c>
      <c r="AF783" s="1041">
        <f t="shared" si="802"/>
        <v>3150000</v>
      </c>
      <c r="AG783" s="1041">
        <f t="shared" ref="AG783:AH783" si="803">SUM(AG777:AG781)</f>
        <v>320000</v>
      </c>
      <c r="AH783" s="1016">
        <f t="shared" si="803"/>
        <v>0</v>
      </c>
      <c r="AI783" s="1042">
        <f>SUM(W783:AH783)</f>
        <v>64690000</v>
      </c>
      <c r="AJ783" s="449"/>
      <c r="AK783" s="449"/>
      <c r="AL783" s="481">
        <f t="shared" ref="AL783:AM783" si="804">SUM(AL777:AL782)</f>
        <v>64690000</v>
      </c>
      <c r="AM783" s="1043">
        <f t="shared" si="804"/>
        <v>0</v>
      </c>
      <c r="AN783" s="1044">
        <f t="shared" ref="AN783:AY783" si="805">SUM(AN777:AN781)</f>
        <v>0</v>
      </c>
      <c r="AO783" s="1044">
        <f t="shared" si="805"/>
        <v>0</v>
      </c>
      <c r="AP783" s="1044">
        <f t="shared" si="805"/>
        <v>0</v>
      </c>
      <c r="AQ783" s="1044">
        <f t="shared" si="805"/>
        <v>0</v>
      </c>
      <c r="AR783" s="1044">
        <f t="shared" si="805"/>
        <v>0</v>
      </c>
      <c r="AS783" s="1044">
        <f t="shared" si="805"/>
        <v>0</v>
      </c>
      <c r="AT783" s="1044">
        <f t="shared" si="805"/>
        <v>0</v>
      </c>
      <c r="AU783" s="1044">
        <f t="shared" si="805"/>
        <v>0</v>
      </c>
      <c r="AV783" s="1044">
        <f t="shared" si="805"/>
        <v>0</v>
      </c>
      <c r="AW783" s="1044">
        <f t="shared" si="805"/>
        <v>0</v>
      </c>
      <c r="AX783" s="1045">
        <f t="shared" si="805"/>
        <v>0</v>
      </c>
      <c r="AY783" s="1046">
        <f t="shared" si="805"/>
        <v>0</v>
      </c>
      <c r="AZ783" s="43"/>
      <c r="BA783" s="43"/>
      <c r="BB783" s="43"/>
    </row>
    <row r="784" spans="1:54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168"/>
      <c r="M784" s="168"/>
      <c r="N784" s="168"/>
      <c r="O784" s="31"/>
      <c r="P784" s="31"/>
      <c r="Q784" s="31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</row>
    <row r="785" spans="1:54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168"/>
      <c r="M785" s="168"/>
      <c r="N785" s="168"/>
      <c r="O785" s="31"/>
      <c r="P785" s="31"/>
      <c r="Q785" s="31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</row>
    <row r="786" spans="1:54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168"/>
      <c r="M786" s="168"/>
      <c r="N786" s="168"/>
      <c r="O786" s="31"/>
      <c r="P786" s="31"/>
      <c r="Q786" s="31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</row>
    <row r="787" spans="1:54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168"/>
      <c r="M787" s="168"/>
      <c r="N787" s="168"/>
      <c r="O787" s="31"/>
      <c r="P787" s="31"/>
      <c r="Q787" s="31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</row>
    <row r="788" spans="1:54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168"/>
      <c r="M788" s="168"/>
      <c r="N788" s="168"/>
      <c r="O788" s="31"/>
      <c r="P788" s="31"/>
      <c r="Q788" s="31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</row>
    <row r="789" spans="1:54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168"/>
      <c r="M789" s="168"/>
      <c r="N789" s="168"/>
      <c r="O789" s="31"/>
      <c r="P789" s="31"/>
      <c r="Q789" s="31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</row>
    <row r="790" spans="1:54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168"/>
      <c r="M790" s="168"/>
      <c r="N790" s="168"/>
      <c r="O790" s="31"/>
      <c r="P790" s="31"/>
      <c r="Q790" s="31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</row>
    <row r="791" spans="1:54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168"/>
      <c r="M791" s="168"/>
      <c r="N791" s="168"/>
      <c r="O791" s="31"/>
      <c r="P791" s="31"/>
      <c r="Q791" s="31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</row>
    <row r="792" spans="1:54">
      <c r="A792" s="797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168"/>
      <c r="M792" s="168"/>
      <c r="N792" s="168"/>
      <c r="O792" s="31"/>
      <c r="P792" s="31"/>
      <c r="Q792" s="31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</row>
    <row r="793" spans="1:54">
      <c r="A793" s="1612">
        <v>30</v>
      </c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168"/>
      <c r="M793" s="168"/>
      <c r="N793" s="168"/>
      <c r="O793" s="31"/>
      <c r="P793" s="31"/>
      <c r="Q793" s="31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</row>
    <row r="794" spans="1:54">
      <c r="A794" s="967"/>
      <c r="B794" s="1670" t="s">
        <v>45</v>
      </c>
      <c r="C794" s="1655"/>
      <c r="D794" s="1655"/>
      <c r="E794" s="1655"/>
      <c r="F794" s="1655"/>
      <c r="G794" s="1655"/>
      <c r="H794" s="1655"/>
      <c r="I794" s="1655"/>
      <c r="J794" s="1655"/>
      <c r="K794" s="1655"/>
      <c r="L794" s="1655"/>
      <c r="M794" s="1655"/>
      <c r="N794" s="1655"/>
      <c r="O794" s="31"/>
      <c r="P794" s="31"/>
      <c r="Q794" s="31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</row>
    <row r="795" spans="1:54">
      <c r="A795" s="967"/>
      <c r="B795" s="1670" t="s">
        <v>46</v>
      </c>
      <c r="C795" s="1655"/>
      <c r="D795" s="1655"/>
      <c r="E795" s="1655"/>
      <c r="F795" s="1655"/>
      <c r="G795" s="1655"/>
      <c r="H795" s="1655"/>
      <c r="I795" s="1655"/>
      <c r="J795" s="1655"/>
      <c r="K795" s="1655"/>
      <c r="L795" s="1655"/>
      <c r="M795" s="1655"/>
      <c r="N795" s="1655"/>
      <c r="O795" s="31"/>
      <c r="P795" s="31"/>
      <c r="Q795" s="31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</row>
    <row r="796" spans="1:54">
      <c r="A796" s="967"/>
      <c r="B796" s="1670" t="s">
        <v>47</v>
      </c>
      <c r="C796" s="1655"/>
      <c r="D796" s="1655"/>
      <c r="E796" s="1655"/>
      <c r="F796" s="1655"/>
      <c r="G796" s="1655"/>
      <c r="H796" s="1655"/>
      <c r="I796" s="1655"/>
      <c r="J796" s="1655"/>
      <c r="K796" s="1655"/>
      <c r="L796" s="1655"/>
      <c r="M796" s="1655"/>
      <c r="N796" s="1655"/>
      <c r="O796" s="31"/>
      <c r="P796" s="31"/>
      <c r="Q796" s="31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</row>
    <row r="797" spans="1:54" ht="15.75">
      <c r="A797" s="968"/>
      <c r="B797" s="968"/>
      <c r="C797" s="413"/>
      <c r="D797" s="413"/>
      <c r="E797" s="969"/>
      <c r="F797" s="970"/>
      <c r="G797" s="970"/>
      <c r="H797" s="970"/>
      <c r="I797" s="970"/>
      <c r="J797" s="970"/>
      <c r="K797" s="970"/>
      <c r="L797" s="969"/>
      <c r="M797" s="968"/>
      <c r="N797" s="968"/>
      <c r="O797" s="31"/>
      <c r="P797" s="971"/>
      <c r="Q797" s="972"/>
      <c r="R797" s="972"/>
      <c r="S797" s="972"/>
      <c r="T797" s="973"/>
      <c r="U797" s="973"/>
      <c r="V797" s="973"/>
      <c r="W797" s="974">
        <v>1</v>
      </c>
      <c r="X797" s="974">
        <v>2</v>
      </c>
      <c r="Y797" s="974">
        <v>3</v>
      </c>
      <c r="Z797" s="974">
        <v>4</v>
      </c>
      <c r="AA797" s="974">
        <v>5</v>
      </c>
      <c r="AB797" s="974">
        <v>6</v>
      </c>
      <c r="AC797" s="974">
        <v>7</v>
      </c>
      <c r="AD797" s="974">
        <v>8</v>
      </c>
      <c r="AE797" s="974">
        <v>9</v>
      </c>
      <c r="AF797" s="974">
        <v>10</v>
      </c>
      <c r="AG797" s="974">
        <v>11</v>
      </c>
      <c r="AH797" s="975">
        <v>12</v>
      </c>
      <c r="AI797" s="976"/>
      <c r="AJ797" s="977"/>
      <c r="AK797" s="978"/>
      <c r="AL797" s="979"/>
      <c r="AM797" s="980">
        <v>1</v>
      </c>
      <c r="AN797" s="980">
        <v>2</v>
      </c>
      <c r="AO797" s="980">
        <v>3</v>
      </c>
      <c r="AP797" s="980">
        <v>4</v>
      </c>
      <c r="AQ797" s="980">
        <v>5</v>
      </c>
      <c r="AR797" s="980">
        <v>6</v>
      </c>
      <c r="AS797" s="980">
        <v>7</v>
      </c>
      <c r="AT797" s="980">
        <v>8</v>
      </c>
      <c r="AU797" s="980">
        <v>9</v>
      </c>
      <c r="AV797" s="980">
        <v>10</v>
      </c>
      <c r="AW797" s="980">
        <v>11</v>
      </c>
      <c r="AX797" s="980">
        <v>12</v>
      </c>
      <c r="AY797" s="981" t="s">
        <v>95</v>
      </c>
      <c r="AZ797" s="43"/>
      <c r="BA797" s="43"/>
      <c r="BB797" s="43"/>
    </row>
    <row r="798" spans="1:54" ht="15.75">
      <c r="A798" s="1693" t="s">
        <v>56</v>
      </c>
      <c r="B798" s="1674" t="s">
        <v>57</v>
      </c>
      <c r="C798" s="1674" t="s">
        <v>58</v>
      </c>
      <c r="D798" s="1674" t="s">
        <v>59</v>
      </c>
      <c r="E798" s="1673" t="s">
        <v>60</v>
      </c>
      <c r="F798" s="1672" t="s">
        <v>61</v>
      </c>
      <c r="G798" s="1669" t="s">
        <v>62</v>
      </c>
      <c r="H798" s="1671"/>
      <c r="I798" s="1671"/>
      <c r="J798" s="1661"/>
      <c r="K798" s="1672" t="s">
        <v>63</v>
      </c>
      <c r="L798" s="1673" t="s">
        <v>64</v>
      </c>
      <c r="M798" s="1674" t="s">
        <v>65</v>
      </c>
      <c r="N798" s="1659" t="s">
        <v>66</v>
      </c>
      <c r="O798" s="31"/>
      <c r="P798" s="1662" t="s">
        <v>52</v>
      </c>
      <c r="Q798" s="1665" t="s">
        <v>53</v>
      </c>
      <c r="R798" s="1666"/>
      <c r="S798" s="1667" t="s">
        <v>54</v>
      </c>
      <c r="T798" s="982">
        <v>1</v>
      </c>
      <c r="U798" s="983"/>
      <c r="V798" s="983"/>
      <c r="W798" s="983"/>
      <c r="X798" s="983"/>
      <c r="Y798" s="983"/>
      <c r="Z798" s="983"/>
      <c r="AA798" s="983"/>
      <c r="AB798" s="983"/>
      <c r="AC798" s="983"/>
      <c r="AD798" s="983"/>
      <c r="AE798" s="983"/>
      <c r="AF798" s="983"/>
      <c r="AG798" s="983"/>
      <c r="AH798" s="983"/>
      <c r="AI798" s="976"/>
      <c r="AJ798" s="411">
        <v>1</v>
      </c>
      <c r="AK798" s="412"/>
      <c r="AL798" s="984"/>
      <c r="AM798" s="1736"/>
      <c r="AN798" s="1671"/>
      <c r="AO798" s="1671"/>
      <c r="AP798" s="1671"/>
      <c r="AQ798" s="1671"/>
      <c r="AR798" s="1671"/>
      <c r="AS798" s="1671"/>
      <c r="AT798" s="1671"/>
      <c r="AU798" s="1671"/>
      <c r="AV798" s="1671"/>
      <c r="AW798" s="1671"/>
      <c r="AX798" s="1671"/>
      <c r="AY798" s="985"/>
      <c r="AZ798" s="43"/>
      <c r="BA798" s="43"/>
      <c r="BB798" s="43"/>
    </row>
    <row r="799" spans="1:54" ht="15.75">
      <c r="A799" s="1663"/>
      <c r="B799" s="1660"/>
      <c r="C799" s="1660"/>
      <c r="D799" s="1660"/>
      <c r="E799" s="1660"/>
      <c r="F799" s="1660"/>
      <c r="G799" s="1669" t="s">
        <v>68</v>
      </c>
      <c r="H799" s="1661"/>
      <c r="I799" s="1669" t="s">
        <v>69</v>
      </c>
      <c r="J799" s="1661"/>
      <c r="K799" s="1660"/>
      <c r="L799" s="1660"/>
      <c r="M799" s="1660"/>
      <c r="N799" s="1660"/>
      <c r="O799" s="31"/>
      <c r="P799" s="1663"/>
      <c r="Q799" s="1663"/>
      <c r="R799" s="1663"/>
      <c r="S799" s="1663"/>
      <c r="T799" s="986"/>
      <c r="U799" s="986"/>
      <c r="V799" s="986"/>
      <c r="W799" s="987" t="s">
        <v>16</v>
      </c>
      <c r="X799" s="987" t="s">
        <v>70</v>
      </c>
      <c r="Y799" s="988" t="s">
        <v>18</v>
      </c>
      <c r="Z799" s="988" t="s">
        <v>19</v>
      </c>
      <c r="AA799" s="988" t="s">
        <v>20</v>
      </c>
      <c r="AB799" s="988" t="s">
        <v>21</v>
      </c>
      <c r="AC799" s="988" t="s">
        <v>22</v>
      </c>
      <c r="AD799" s="987" t="s">
        <v>23</v>
      </c>
      <c r="AE799" s="987" t="s">
        <v>24</v>
      </c>
      <c r="AF799" s="987" t="s">
        <v>25</v>
      </c>
      <c r="AG799" s="987" t="s">
        <v>26</v>
      </c>
      <c r="AH799" s="987" t="s">
        <v>27</v>
      </c>
      <c r="AI799" s="989"/>
      <c r="AJ799" s="990"/>
      <c r="AK799" s="990"/>
      <c r="AL799" s="991"/>
      <c r="AM799" s="992" t="s">
        <v>16</v>
      </c>
      <c r="AN799" s="992" t="s">
        <v>70</v>
      </c>
      <c r="AO799" s="993" t="s">
        <v>18</v>
      </c>
      <c r="AP799" s="993" t="s">
        <v>19</v>
      </c>
      <c r="AQ799" s="993" t="s">
        <v>20</v>
      </c>
      <c r="AR799" s="993" t="s">
        <v>21</v>
      </c>
      <c r="AS799" s="993" t="s">
        <v>22</v>
      </c>
      <c r="AT799" s="992" t="s">
        <v>23</v>
      </c>
      <c r="AU799" s="992" t="s">
        <v>24</v>
      </c>
      <c r="AV799" s="992" t="s">
        <v>25</v>
      </c>
      <c r="AW799" s="992" t="s">
        <v>26</v>
      </c>
      <c r="AX799" s="992" t="s">
        <v>27</v>
      </c>
      <c r="AY799" s="994"/>
      <c r="AZ799" s="43"/>
      <c r="BA799" s="43"/>
      <c r="BB799" s="43"/>
    </row>
    <row r="800" spans="1:54" ht="15.75">
      <c r="A800" s="1664"/>
      <c r="B800" s="1661"/>
      <c r="C800" s="1661"/>
      <c r="D800" s="1661"/>
      <c r="E800" s="1661"/>
      <c r="F800" s="1661"/>
      <c r="G800" s="995" t="s">
        <v>53</v>
      </c>
      <c r="H800" s="995" t="s">
        <v>71</v>
      </c>
      <c r="I800" s="995" t="s">
        <v>53</v>
      </c>
      <c r="J800" s="995" t="s">
        <v>71</v>
      </c>
      <c r="K800" s="1661"/>
      <c r="L800" s="1661"/>
      <c r="M800" s="1661"/>
      <c r="N800" s="1661"/>
      <c r="O800" s="31"/>
      <c r="P800" s="1664"/>
      <c r="Q800" s="1664"/>
      <c r="R800" s="1664"/>
      <c r="S800" s="1664"/>
      <c r="T800" s="996">
        <f>+B799</f>
        <v>0</v>
      </c>
      <c r="U800" s="997" t="s">
        <v>341</v>
      </c>
      <c r="V800" s="473" t="str">
        <f>F798</f>
        <v>REALISASI 
 (Rp)</v>
      </c>
      <c r="W800" s="998"/>
      <c r="X800" s="998"/>
      <c r="Y800" s="998"/>
      <c r="Z800" s="998"/>
      <c r="AA800" s="998"/>
      <c r="AB800" s="998"/>
      <c r="AC800" s="998"/>
      <c r="AD800" s="998"/>
      <c r="AE800" s="998"/>
      <c r="AF800" s="998"/>
      <c r="AG800" s="998"/>
      <c r="AH800" s="998"/>
      <c r="AI800" s="999"/>
      <c r="AJ800" s="1000">
        <f t="shared" ref="AJ800:AJ805" si="806">+T800</f>
        <v>0</v>
      </c>
      <c r="AK800" s="1001">
        <f>+B800</f>
        <v>0</v>
      </c>
      <c r="AL800" s="1002">
        <f>+AL801+AL802</f>
        <v>11001750</v>
      </c>
      <c r="AM800" s="1003"/>
      <c r="AN800" s="1003"/>
      <c r="AO800" s="1003"/>
      <c r="AP800" s="1003"/>
      <c r="AQ800" s="1003"/>
      <c r="AR800" s="1003"/>
      <c r="AS800" s="1003"/>
      <c r="AT800" s="1003"/>
      <c r="AU800" s="1003"/>
      <c r="AV800" s="1003"/>
      <c r="AW800" s="1003"/>
      <c r="AX800" s="1003"/>
      <c r="AY800" s="1004">
        <f>SUM(AY801:AY805)</f>
        <v>0</v>
      </c>
      <c r="AZ800" s="43"/>
      <c r="BA800" s="43"/>
      <c r="BB800" s="43"/>
    </row>
    <row r="801" spans="1:54" ht="45">
      <c r="A801" s="1694">
        <v>1</v>
      </c>
      <c r="B801" s="1695" t="s">
        <v>342</v>
      </c>
      <c r="C801" s="1005" t="s">
        <v>73</v>
      </c>
      <c r="D801" s="1006" t="s">
        <v>315</v>
      </c>
      <c r="E801" s="1007">
        <v>5504000</v>
      </c>
      <c r="F801" s="1008">
        <f t="shared" ref="F801:F805" si="807">+AY803</f>
        <v>0</v>
      </c>
      <c r="G801" s="1009">
        <f t="shared" ref="G801:G806" si="808">+I801</f>
        <v>0</v>
      </c>
      <c r="H801" s="1010">
        <f>'BERKALI KALI'!G454</f>
        <v>0</v>
      </c>
      <c r="I801" s="1009">
        <f t="shared" ref="I801:I805" si="809">+Q803</f>
        <v>0</v>
      </c>
      <c r="J801" s="1009">
        <f t="shared" ref="J801:J806" si="810">+F801/E801*100</f>
        <v>0</v>
      </c>
      <c r="K801" s="1009">
        <f t="shared" ref="K801:K805" si="811">S801</f>
        <v>0</v>
      </c>
      <c r="L801" s="1011">
        <f t="shared" ref="L801:L805" si="812">+E801-F801</f>
        <v>5504000</v>
      </c>
      <c r="M801" s="1668"/>
      <c r="N801" s="1668"/>
      <c r="O801" s="31"/>
      <c r="P801" s="343">
        <f>+E799/$E$806*H801</f>
        <v>0</v>
      </c>
      <c r="Q801" s="343">
        <f t="shared" ref="Q801:Q806" si="813">+S801/E801*100</f>
        <v>0</v>
      </c>
      <c r="R801" s="344"/>
      <c r="S801" s="823">
        <f t="shared" ref="S801:S805" si="814">W801</f>
        <v>0</v>
      </c>
      <c r="T801" s="1012" t="s">
        <v>73</v>
      </c>
      <c r="U801" s="1013" t="s">
        <v>315</v>
      </c>
      <c r="V801" s="1014">
        <f t="shared" ref="V801:V805" si="815">+E801</f>
        <v>5504000</v>
      </c>
      <c r="W801" s="1015">
        <v>0</v>
      </c>
      <c r="X801" s="1015"/>
      <c r="Y801" s="1015">
        <v>5504000</v>
      </c>
      <c r="Z801" s="1016"/>
      <c r="AA801" s="1016"/>
      <c r="AB801" s="1016"/>
      <c r="AC801" s="1016"/>
      <c r="AD801" s="1016"/>
      <c r="AE801" s="1016"/>
      <c r="AF801" s="1016"/>
      <c r="AG801" s="1016"/>
      <c r="AH801" s="1016"/>
      <c r="AI801" s="1017"/>
      <c r="AJ801" s="1018" t="str">
        <f t="shared" si="806"/>
        <v>5.1.02.01.01.0024</v>
      </c>
      <c r="AK801" s="1001" t="str">
        <f t="shared" ref="AK801:AL801" si="816">+U801</f>
        <v>Belanja Alat/Bahan untuk Kegiatan Kantor-Alat Tulis kantor</v>
      </c>
      <c r="AL801" s="1019">
        <f t="shared" si="816"/>
        <v>5504000</v>
      </c>
      <c r="AM801" s="1020" t="s">
        <v>108</v>
      </c>
      <c r="AN801" s="1021"/>
      <c r="AO801" s="1022"/>
      <c r="AP801" s="1021"/>
      <c r="AQ801" s="1021"/>
      <c r="AR801" s="1021"/>
      <c r="AS801" s="1021"/>
      <c r="AT801" s="1021"/>
      <c r="AU801" s="1021"/>
      <c r="AV801" s="1022"/>
      <c r="AW801" s="1022"/>
      <c r="AX801" s="1023"/>
      <c r="AY801" s="1024">
        <f t="shared" ref="AY801:AY805" si="817">SUM(AM801:AX801)</f>
        <v>0</v>
      </c>
      <c r="AZ801" s="43"/>
      <c r="BA801" s="43"/>
      <c r="BB801" s="43"/>
    </row>
    <row r="802" spans="1:54" ht="45">
      <c r="A802" s="1663"/>
      <c r="B802" s="1661"/>
      <c r="C802" s="1005" t="s">
        <v>76</v>
      </c>
      <c r="D802" s="1006" t="s">
        <v>77</v>
      </c>
      <c r="E802" s="1007">
        <v>5497750</v>
      </c>
      <c r="F802" s="1008">
        <f t="shared" si="807"/>
        <v>0</v>
      </c>
      <c r="G802" s="1009">
        <f t="shared" si="808"/>
        <v>0</v>
      </c>
      <c r="H802" s="1010">
        <f>'Kertas Kerja Bantu'!G220</f>
        <v>0</v>
      </c>
      <c r="I802" s="1009">
        <f t="shared" si="809"/>
        <v>0</v>
      </c>
      <c r="J802" s="1009">
        <f t="shared" si="810"/>
        <v>0</v>
      </c>
      <c r="K802" s="1009">
        <f t="shared" si="811"/>
        <v>0</v>
      </c>
      <c r="L802" s="1011">
        <f t="shared" si="812"/>
        <v>5497750</v>
      </c>
      <c r="M802" s="1660"/>
      <c r="N802" s="1660"/>
      <c r="O802" s="31"/>
      <c r="P802" s="343">
        <f t="shared" ref="P802:P805" si="818">+E802/$E$806*H802</f>
        <v>0</v>
      </c>
      <c r="Q802" s="343">
        <f t="shared" si="813"/>
        <v>0</v>
      </c>
      <c r="R802" s="344"/>
      <c r="S802" s="823">
        <f t="shared" si="814"/>
        <v>0</v>
      </c>
      <c r="T802" s="1012" t="s">
        <v>76</v>
      </c>
      <c r="U802" s="1013" t="s">
        <v>77</v>
      </c>
      <c r="V802" s="1014">
        <f t="shared" si="815"/>
        <v>5497750</v>
      </c>
      <c r="W802" s="1015">
        <v>0</v>
      </c>
      <c r="X802" s="1016"/>
      <c r="Y802" s="1015">
        <v>2812500</v>
      </c>
      <c r="Z802" s="1015">
        <v>1044000</v>
      </c>
      <c r="AA802" s="1016"/>
      <c r="AB802" s="1016"/>
      <c r="AC802" s="1016"/>
      <c r="AD802" s="1015">
        <v>1321250</v>
      </c>
      <c r="AE802" s="1016"/>
      <c r="AF802" s="1016"/>
      <c r="AG802" s="1015">
        <v>320000</v>
      </c>
      <c r="AH802" s="1016"/>
      <c r="AI802" s="1025">
        <f>SUM(W802:AH802)</f>
        <v>5497750</v>
      </c>
      <c r="AJ802" s="1026" t="str">
        <f t="shared" si="806"/>
        <v>5.1.02.01.01.0026</v>
      </c>
      <c r="AK802" s="1027" t="str">
        <f t="shared" ref="AK802:AL802" si="819">+U802</f>
        <v>Belanja Alat/Bahan untuk Kegiatan Kantor-Bahan Cetak</v>
      </c>
      <c r="AL802" s="1028">
        <f t="shared" si="819"/>
        <v>5497750</v>
      </c>
      <c r="AM802" s="1020" t="s">
        <v>108</v>
      </c>
      <c r="AN802" s="1021"/>
      <c r="AO802" s="1022"/>
      <c r="AP802" s="1021"/>
      <c r="AQ802" s="1021"/>
      <c r="AR802" s="1021"/>
      <c r="AS802" s="1021"/>
      <c r="AT802" s="1021"/>
      <c r="AU802" s="1021"/>
      <c r="AV802" s="1022"/>
      <c r="AW802" s="1022"/>
      <c r="AX802" s="1023"/>
      <c r="AY802" s="1024">
        <f t="shared" si="817"/>
        <v>0</v>
      </c>
      <c r="AZ802" s="43"/>
      <c r="BA802" s="43"/>
      <c r="BB802" s="43"/>
    </row>
    <row r="803" spans="1:54" ht="45">
      <c r="A803" s="1663"/>
      <c r="B803" s="1696" t="s">
        <v>345</v>
      </c>
      <c r="C803" s="1005" t="s">
        <v>78</v>
      </c>
      <c r="D803" s="1006" t="s">
        <v>79</v>
      </c>
      <c r="E803" s="1029">
        <v>300000</v>
      </c>
      <c r="F803" s="1008">
        <f t="shared" si="807"/>
        <v>0</v>
      </c>
      <c r="G803" s="1009">
        <f t="shared" si="808"/>
        <v>0</v>
      </c>
      <c r="H803" s="1010">
        <f>'BERKALI KALI'!G458</f>
        <v>0</v>
      </c>
      <c r="I803" s="1009">
        <f t="shared" si="809"/>
        <v>0</v>
      </c>
      <c r="J803" s="1009">
        <f t="shared" si="810"/>
        <v>0</v>
      </c>
      <c r="K803" s="1009">
        <f t="shared" si="811"/>
        <v>0</v>
      </c>
      <c r="L803" s="1011">
        <f t="shared" si="812"/>
        <v>300000</v>
      </c>
      <c r="M803" s="1660"/>
      <c r="N803" s="1660"/>
      <c r="O803" s="31"/>
      <c r="P803" s="343">
        <f t="shared" si="818"/>
        <v>0</v>
      </c>
      <c r="Q803" s="343">
        <f t="shared" si="813"/>
        <v>0</v>
      </c>
      <c r="R803" s="344"/>
      <c r="S803" s="823">
        <f t="shared" si="814"/>
        <v>0</v>
      </c>
      <c r="T803" s="1012" t="s">
        <v>78</v>
      </c>
      <c r="U803" s="1013" t="s">
        <v>79</v>
      </c>
      <c r="V803" s="903">
        <f t="shared" si="815"/>
        <v>300000</v>
      </c>
      <c r="W803" s="1015">
        <v>0</v>
      </c>
      <c r="X803" s="1016"/>
      <c r="Y803" s="1015">
        <v>300000</v>
      </c>
      <c r="Z803" s="1016"/>
      <c r="AA803" s="1016"/>
      <c r="AB803" s="1016"/>
      <c r="AC803" s="1016"/>
      <c r="AD803" s="1016"/>
      <c r="AE803" s="1016"/>
      <c r="AF803" s="1016"/>
      <c r="AG803" s="1016"/>
      <c r="AH803" s="1016"/>
      <c r="AI803" s="1030"/>
      <c r="AJ803" s="1026" t="str">
        <f t="shared" si="806"/>
        <v>5.1.02.01.01.0027</v>
      </c>
      <c r="AK803" s="1027" t="str">
        <f t="shared" ref="AK803:AL803" si="820">+U803</f>
        <v>Belanja Alat/Bahan untuk Kegiatan Kantor-Benda Pos</v>
      </c>
      <c r="AL803" s="1028">
        <f t="shared" si="820"/>
        <v>300000</v>
      </c>
      <c r="AM803" s="1020" t="s">
        <v>108</v>
      </c>
      <c r="AN803" s="1021"/>
      <c r="AO803" s="1022"/>
      <c r="AP803" s="1021"/>
      <c r="AQ803" s="1021"/>
      <c r="AR803" s="1021"/>
      <c r="AS803" s="1021"/>
      <c r="AT803" s="1021"/>
      <c r="AU803" s="1021"/>
      <c r="AV803" s="1022"/>
      <c r="AW803" s="1022"/>
      <c r="AX803" s="1023"/>
      <c r="AY803" s="1024">
        <f t="shared" si="817"/>
        <v>0</v>
      </c>
      <c r="AZ803" s="43"/>
      <c r="BA803" s="43"/>
      <c r="BB803" s="43"/>
    </row>
    <row r="804" spans="1:54" ht="45">
      <c r="A804" s="1663"/>
      <c r="B804" s="1660"/>
      <c r="C804" s="1005" t="s">
        <v>80</v>
      </c>
      <c r="D804" s="1006" t="s">
        <v>81</v>
      </c>
      <c r="E804" s="1029">
        <v>756000</v>
      </c>
      <c r="F804" s="1008">
        <f t="shared" si="807"/>
        <v>0</v>
      </c>
      <c r="G804" s="1009">
        <f t="shared" si="808"/>
        <v>0</v>
      </c>
      <c r="H804" s="1010">
        <f>'BERKALI KALI'!G462</f>
        <v>0</v>
      </c>
      <c r="I804" s="1009">
        <f t="shared" si="809"/>
        <v>0</v>
      </c>
      <c r="J804" s="1009">
        <f t="shared" si="810"/>
        <v>0</v>
      </c>
      <c r="K804" s="1009">
        <f t="shared" si="811"/>
        <v>0</v>
      </c>
      <c r="L804" s="1011">
        <f t="shared" si="812"/>
        <v>756000</v>
      </c>
      <c r="M804" s="1660"/>
      <c r="N804" s="1660"/>
      <c r="O804" s="31"/>
      <c r="P804" s="343">
        <f t="shared" si="818"/>
        <v>0</v>
      </c>
      <c r="Q804" s="343">
        <f t="shared" si="813"/>
        <v>0</v>
      </c>
      <c r="R804" s="344"/>
      <c r="S804" s="823">
        <f t="shared" si="814"/>
        <v>0</v>
      </c>
      <c r="T804" s="1012" t="s">
        <v>80</v>
      </c>
      <c r="U804" s="1013" t="s">
        <v>81</v>
      </c>
      <c r="V804" s="903">
        <f t="shared" si="815"/>
        <v>756000</v>
      </c>
      <c r="W804" s="1015">
        <v>0</v>
      </c>
      <c r="X804" s="1016"/>
      <c r="Y804" s="1015">
        <v>756000</v>
      </c>
      <c r="Z804" s="1016"/>
      <c r="AA804" s="1016"/>
      <c r="AB804" s="1016"/>
      <c r="AC804" s="1016"/>
      <c r="AD804" s="1016"/>
      <c r="AE804" s="1016"/>
      <c r="AF804" s="1016"/>
      <c r="AG804" s="1016"/>
      <c r="AH804" s="1016"/>
      <c r="AI804" s="1030"/>
      <c r="AJ804" s="1026" t="str">
        <f t="shared" si="806"/>
        <v>5.1.02.01.01.0029</v>
      </c>
      <c r="AK804" s="1027" t="str">
        <f t="shared" ref="AK804:AL804" si="821">+U804</f>
        <v>Belanja Alat/Bahan untuk Kegiatan Kantor-Bahan Komputer</v>
      </c>
      <c r="AL804" s="1028">
        <f t="shared" si="821"/>
        <v>756000</v>
      </c>
      <c r="AM804" s="1020" t="s">
        <v>108</v>
      </c>
      <c r="AN804" s="1021"/>
      <c r="AO804" s="1022"/>
      <c r="AP804" s="1021"/>
      <c r="AQ804" s="1021"/>
      <c r="AR804" s="1021"/>
      <c r="AS804" s="1021"/>
      <c r="AT804" s="1021"/>
      <c r="AU804" s="1021"/>
      <c r="AV804" s="1022"/>
      <c r="AW804" s="1022"/>
      <c r="AX804" s="1023"/>
      <c r="AY804" s="1024">
        <f t="shared" si="817"/>
        <v>0</v>
      </c>
      <c r="AZ804" s="43"/>
      <c r="BA804" s="43"/>
      <c r="BB804" s="43"/>
    </row>
    <row r="805" spans="1:54" ht="30">
      <c r="A805" s="1664"/>
      <c r="B805" s="1661"/>
      <c r="C805" s="1031" t="s">
        <v>99</v>
      </c>
      <c r="D805" s="1006" t="s">
        <v>100</v>
      </c>
      <c r="E805" s="1032">
        <v>5250000</v>
      </c>
      <c r="F805" s="1008">
        <f t="shared" si="807"/>
        <v>0</v>
      </c>
      <c r="G805" s="1009">
        <f t="shared" si="808"/>
        <v>0</v>
      </c>
      <c r="H805" s="1010">
        <f>'Kertas Kerja Bantu'!G222</f>
        <v>0</v>
      </c>
      <c r="I805" s="1009">
        <f t="shared" si="809"/>
        <v>0</v>
      </c>
      <c r="J805" s="1009">
        <f t="shared" si="810"/>
        <v>0</v>
      </c>
      <c r="K805" s="1009">
        <f t="shared" si="811"/>
        <v>0</v>
      </c>
      <c r="L805" s="1011">
        <f t="shared" si="812"/>
        <v>5250000</v>
      </c>
      <c r="M805" s="1660"/>
      <c r="N805" s="1660"/>
      <c r="O805" s="31"/>
      <c r="P805" s="343">
        <f t="shared" si="818"/>
        <v>0</v>
      </c>
      <c r="Q805" s="343">
        <f t="shared" si="813"/>
        <v>0</v>
      </c>
      <c r="R805" s="839"/>
      <c r="S805" s="823">
        <f t="shared" si="814"/>
        <v>0</v>
      </c>
      <c r="T805" s="1012" t="s">
        <v>99</v>
      </c>
      <c r="U805" s="1013" t="s">
        <v>100</v>
      </c>
      <c r="V805" s="1033">
        <f t="shared" si="815"/>
        <v>5250000</v>
      </c>
      <c r="W805" s="1015">
        <v>0</v>
      </c>
      <c r="X805" s="1016"/>
      <c r="Y805" s="1015">
        <v>525000</v>
      </c>
      <c r="Z805" s="1015">
        <v>525000</v>
      </c>
      <c r="AA805" s="1015">
        <v>525000</v>
      </c>
      <c r="AB805" s="1015">
        <v>525000</v>
      </c>
      <c r="AC805" s="1015">
        <v>525000</v>
      </c>
      <c r="AD805" s="1015">
        <v>525000</v>
      </c>
      <c r="AE805" s="1015">
        <v>525000</v>
      </c>
      <c r="AF805" s="1015">
        <v>525000</v>
      </c>
      <c r="AG805" s="1015">
        <v>1050000</v>
      </c>
      <c r="AH805" s="1016"/>
      <c r="AI805" s="1030"/>
      <c r="AJ805" s="1026" t="str">
        <f t="shared" si="806"/>
        <v>5.1.02.01.01.0052</v>
      </c>
      <c r="AK805" s="1027" t="str">
        <f t="shared" ref="AK805:AL805" si="822">+U805</f>
        <v>Belanja Makanan dan Minuman Rapat</v>
      </c>
      <c r="AL805" s="1028">
        <f t="shared" si="822"/>
        <v>5250000</v>
      </c>
      <c r="AM805" s="1020" t="s">
        <v>108</v>
      </c>
      <c r="AN805" s="1021"/>
      <c r="AO805" s="1022"/>
      <c r="AP805" s="1021"/>
      <c r="AQ805" s="1021"/>
      <c r="AR805" s="1021"/>
      <c r="AS805" s="1021"/>
      <c r="AT805" s="1021"/>
      <c r="AU805" s="1021"/>
      <c r="AV805" s="1022"/>
      <c r="AW805" s="1022"/>
      <c r="AX805" s="1023"/>
      <c r="AY805" s="1024">
        <f t="shared" si="817"/>
        <v>0</v>
      </c>
      <c r="AZ805" s="43"/>
      <c r="BA805" s="43"/>
      <c r="BB805" s="43"/>
    </row>
    <row r="806" spans="1:54" ht="15.75">
      <c r="A806" s="1034"/>
      <c r="B806" s="1035"/>
      <c r="C806" s="1036" t="s">
        <v>84</v>
      </c>
      <c r="D806" s="1037"/>
      <c r="E806" s="1038">
        <f t="shared" ref="E806:F806" si="823">SUM(E801:E805)</f>
        <v>17307750</v>
      </c>
      <c r="F806" s="1038">
        <f t="shared" si="823"/>
        <v>0</v>
      </c>
      <c r="G806" s="1039">
        <f t="shared" si="808"/>
        <v>0</v>
      </c>
      <c r="H806" s="1039">
        <f t="shared" ref="H806:I806" si="824">+P806</f>
        <v>0</v>
      </c>
      <c r="I806" s="1039">
        <f t="shared" si="824"/>
        <v>0</v>
      </c>
      <c r="J806" s="1039">
        <f t="shared" si="810"/>
        <v>0</v>
      </c>
      <c r="K806" s="1038">
        <f t="shared" ref="K806:L806" si="825">SUM(K801:K805)</f>
        <v>0</v>
      </c>
      <c r="L806" s="1038">
        <f t="shared" si="825"/>
        <v>17307750</v>
      </c>
      <c r="M806" s="1661"/>
      <c r="N806" s="1661"/>
      <c r="O806" s="31"/>
      <c r="P806" s="343">
        <f>SUM(P801:P805)</f>
        <v>0</v>
      </c>
      <c r="Q806" s="343">
        <f t="shared" si="813"/>
        <v>0</v>
      </c>
      <c r="R806" s="344"/>
      <c r="S806" s="657">
        <f>SUM(S801:S805)</f>
        <v>0</v>
      </c>
      <c r="T806" s="344"/>
      <c r="U806" s="347">
        <f t="shared" ref="U806:AH806" si="826">SUM(U801:U805)</f>
        <v>0</v>
      </c>
      <c r="V806" s="1040">
        <f t="shared" si="826"/>
        <v>17307750</v>
      </c>
      <c r="W806" s="1041">
        <f t="shared" si="826"/>
        <v>0</v>
      </c>
      <c r="X806" s="1041">
        <f t="shared" si="826"/>
        <v>0</v>
      </c>
      <c r="Y806" s="1041">
        <f t="shared" si="826"/>
        <v>9897500</v>
      </c>
      <c r="Z806" s="1041">
        <f t="shared" si="826"/>
        <v>1569000</v>
      </c>
      <c r="AA806" s="1041">
        <f t="shared" si="826"/>
        <v>525000</v>
      </c>
      <c r="AB806" s="1041">
        <f t="shared" si="826"/>
        <v>525000</v>
      </c>
      <c r="AC806" s="1041">
        <f t="shared" si="826"/>
        <v>525000</v>
      </c>
      <c r="AD806" s="1041">
        <f t="shared" si="826"/>
        <v>1846250</v>
      </c>
      <c r="AE806" s="1041">
        <f t="shared" si="826"/>
        <v>525000</v>
      </c>
      <c r="AF806" s="1041">
        <f t="shared" si="826"/>
        <v>525000</v>
      </c>
      <c r="AG806" s="1041">
        <f t="shared" si="826"/>
        <v>1370000</v>
      </c>
      <c r="AH806" s="1016">
        <f t="shared" si="826"/>
        <v>0</v>
      </c>
      <c r="AI806" s="1042">
        <f>SUM(W806:AH806)</f>
        <v>17307750</v>
      </c>
      <c r="AJ806" s="449"/>
      <c r="AK806" s="449"/>
      <c r="AL806" s="481">
        <f t="shared" ref="AL806:AY806" si="827">SUM(AL801:AL805)</f>
        <v>17307750</v>
      </c>
      <c r="AM806" s="1043">
        <f t="shared" si="827"/>
        <v>0</v>
      </c>
      <c r="AN806" s="1044">
        <f t="shared" si="827"/>
        <v>0</v>
      </c>
      <c r="AO806" s="1044">
        <f t="shared" si="827"/>
        <v>0</v>
      </c>
      <c r="AP806" s="1044">
        <f t="shared" si="827"/>
        <v>0</v>
      </c>
      <c r="AQ806" s="1044">
        <f t="shared" si="827"/>
        <v>0</v>
      </c>
      <c r="AR806" s="1044">
        <f t="shared" si="827"/>
        <v>0</v>
      </c>
      <c r="AS806" s="1044">
        <f t="shared" si="827"/>
        <v>0</v>
      </c>
      <c r="AT806" s="1044">
        <f t="shared" si="827"/>
        <v>0</v>
      </c>
      <c r="AU806" s="1044">
        <f t="shared" si="827"/>
        <v>0</v>
      </c>
      <c r="AV806" s="1044">
        <f t="shared" si="827"/>
        <v>0</v>
      </c>
      <c r="AW806" s="1044">
        <f t="shared" si="827"/>
        <v>0</v>
      </c>
      <c r="AX806" s="1045">
        <f t="shared" si="827"/>
        <v>0</v>
      </c>
      <c r="AY806" s="1046">
        <f t="shared" si="827"/>
        <v>0</v>
      </c>
      <c r="AZ806" s="43"/>
      <c r="BA806" s="43"/>
      <c r="BB806" s="43"/>
    </row>
    <row r="807" spans="1:54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168"/>
      <c r="M807" s="168"/>
      <c r="N807" s="168"/>
      <c r="O807" s="31"/>
      <c r="P807" s="31"/>
      <c r="Q807" s="31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</row>
    <row r="808" spans="1:54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168"/>
      <c r="M808" s="168"/>
      <c r="N808" s="168"/>
      <c r="O808" s="31"/>
      <c r="P808" s="31"/>
      <c r="Q808" s="31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</row>
    <row r="809" spans="1:54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168"/>
      <c r="M809" s="168"/>
      <c r="N809" s="168"/>
      <c r="O809" s="31"/>
      <c r="P809" s="31"/>
      <c r="Q809" s="31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</row>
    <row r="810" spans="1:54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168"/>
      <c r="M810" s="168"/>
      <c r="N810" s="168"/>
      <c r="O810" s="31"/>
      <c r="P810" s="31"/>
      <c r="Q810" s="31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</row>
    <row r="811" spans="1:54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168"/>
      <c r="M811" s="168"/>
      <c r="N811" s="168"/>
      <c r="O811" s="31"/>
      <c r="P811" s="31"/>
      <c r="Q811" s="31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</row>
    <row r="812" spans="1:54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168"/>
      <c r="M812" s="168"/>
      <c r="N812" s="168"/>
      <c r="O812" s="31"/>
      <c r="P812" s="31"/>
      <c r="Q812" s="31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</row>
    <row r="813" spans="1:54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168"/>
      <c r="M813" s="168"/>
      <c r="N813" s="168"/>
      <c r="O813" s="31"/>
      <c r="P813" s="31"/>
      <c r="Q813" s="31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</row>
    <row r="814" spans="1:54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168"/>
      <c r="M814" s="168"/>
      <c r="N814" s="168"/>
      <c r="O814" s="31"/>
      <c r="P814" s="31"/>
      <c r="Q814" s="31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</row>
    <row r="815" spans="1:54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168"/>
      <c r="M815" s="168"/>
      <c r="N815" s="168"/>
      <c r="O815" s="31"/>
      <c r="P815" s="31"/>
      <c r="Q815" s="31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</row>
    <row r="816" spans="1:54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168"/>
      <c r="M816" s="168"/>
      <c r="N816" s="168"/>
      <c r="O816" s="31"/>
      <c r="P816" s="31"/>
      <c r="Q816" s="31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</row>
    <row r="817" spans="1:54">
      <c r="A817" s="1612">
        <v>31</v>
      </c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168"/>
      <c r="M817" s="168"/>
      <c r="N817" s="168"/>
      <c r="O817" s="31"/>
      <c r="P817" s="31"/>
      <c r="Q817" s="31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</row>
    <row r="818" spans="1:54">
      <c r="A818" s="967"/>
      <c r="B818" s="1670" t="s">
        <v>45</v>
      </c>
      <c r="C818" s="1655"/>
      <c r="D818" s="1655"/>
      <c r="E818" s="1655"/>
      <c r="F818" s="1655"/>
      <c r="G818" s="1655"/>
      <c r="H818" s="1655"/>
      <c r="I818" s="1655"/>
      <c r="J818" s="1655"/>
      <c r="K818" s="1655"/>
      <c r="L818" s="1655"/>
      <c r="M818" s="1655"/>
      <c r="N818" s="1655"/>
      <c r="O818" s="31"/>
      <c r="P818" s="31"/>
      <c r="Q818" s="31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</row>
    <row r="819" spans="1:54">
      <c r="A819" s="967"/>
      <c r="B819" s="1670" t="s">
        <v>46</v>
      </c>
      <c r="C819" s="1655"/>
      <c r="D819" s="1655"/>
      <c r="E819" s="1655"/>
      <c r="F819" s="1655"/>
      <c r="G819" s="1655"/>
      <c r="H819" s="1655"/>
      <c r="I819" s="1655"/>
      <c r="J819" s="1655"/>
      <c r="K819" s="1655"/>
      <c r="L819" s="1655"/>
      <c r="M819" s="1655"/>
      <c r="N819" s="1655"/>
      <c r="O819" s="31"/>
      <c r="P819" s="31"/>
      <c r="Q819" s="31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</row>
    <row r="820" spans="1:54">
      <c r="A820" s="967"/>
      <c r="B820" s="1670" t="s">
        <v>47</v>
      </c>
      <c r="C820" s="1655"/>
      <c r="D820" s="1655"/>
      <c r="E820" s="1655"/>
      <c r="F820" s="1655"/>
      <c r="G820" s="1655"/>
      <c r="H820" s="1655"/>
      <c r="I820" s="1655"/>
      <c r="J820" s="1655"/>
      <c r="K820" s="1655"/>
      <c r="L820" s="1655"/>
      <c r="M820" s="1655"/>
      <c r="N820" s="1655"/>
      <c r="O820" s="31"/>
      <c r="P820" s="31"/>
      <c r="Q820" s="31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</row>
    <row r="821" spans="1:54" ht="15.75">
      <c r="A821" s="968"/>
      <c r="B821" s="968"/>
      <c r="C821" s="413"/>
      <c r="D821" s="413"/>
      <c r="E821" s="969"/>
      <c r="F821" s="970"/>
      <c r="G821" s="970"/>
      <c r="H821" s="970"/>
      <c r="I821" s="970"/>
      <c r="J821" s="970"/>
      <c r="K821" s="970"/>
      <c r="L821" s="969"/>
      <c r="M821" s="968"/>
      <c r="N821" s="968"/>
      <c r="O821" s="31"/>
      <c r="P821" s="971"/>
      <c r="Q821" s="972"/>
      <c r="R821" s="972"/>
      <c r="S821" s="972"/>
      <c r="T821" s="973"/>
      <c r="U821" s="973"/>
      <c r="V821" s="973"/>
      <c r="W821" s="974">
        <v>1</v>
      </c>
      <c r="X821" s="974">
        <v>2</v>
      </c>
      <c r="Y821" s="974">
        <v>3</v>
      </c>
      <c r="Z821" s="974">
        <v>4</v>
      </c>
      <c r="AA821" s="974">
        <v>5</v>
      </c>
      <c r="AB821" s="974">
        <v>6</v>
      </c>
      <c r="AC821" s="974">
        <v>7</v>
      </c>
      <c r="AD821" s="974">
        <v>8</v>
      </c>
      <c r="AE821" s="974">
        <v>9</v>
      </c>
      <c r="AF821" s="974">
        <v>10</v>
      </c>
      <c r="AG821" s="974">
        <v>11</v>
      </c>
      <c r="AH821" s="975">
        <v>12</v>
      </c>
      <c r="AI821" s="976"/>
      <c r="AJ821" s="977"/>
      <c r="AK821" s="978"/>
      <c r="AL821" s="979"/>
      <c r="AM821" s="980">
        <v>1</v>
      </c>
      <c r="AN821" s="980">
        <v>2</v>
      </c>
      <c r="AO821" s="980">
        <v>3</v>
      </c>
      <c r="AP821" s="980">
        <v>4</v>
      </c>
      <c r="AQ821" s="980">
        <v>5</v>
      </c>
      <c r="AR821" s="980">
        <v>6</v>
      </c>
      <c r="AS821" s="980">
        <v>7</v>
      </c>
      <c r="AT821" s="980">
        <v>8</v>
      </c>
      <c r="AU821" s="980">
        <v>9</v>
      </c>
      <c r="AV821" s="980">
        <v>10</v>
      </c>
      <c r="AW821" s="980">
        <v>11</v>
      </c>
      <c r="AX821" s="980">
        <v>12</v>
      </c>
      <c r="AY821" s="981" t="s">
        <v>95</v>
      </c>
      <c r="AZ821" s="43"/>
      <c r="BA821" s="43"/>
      <c r="BB821" s="43"/>
    </row>
    <row r="822" spans="1:54" ht="15.75">
      <c r="A822" s="1693" t="s">
        <v>56</v>
      </c>
      <c r="B822" s="1674" t="s">
        <v>57</v>
      </c>
      <c r="C822" s="1674" t="s">
        <v>58</v>
      </c>
      <c r="D822" s="1674" t="s">
        <v>59</v>
      </c>
      <c r="E822" s="1673" t="s">
        <v>60</v>
      </c>
      <c r="F822" s="1672" t="s">
        <v>61</v>
      </c>
      <c r="G822" s="1669" t="s">
        <v>62</v>
      </c>
      <c r="H822" s="1671"/>
      <c r="I822" s="1671"/>
      <c r="J822" s="1661"/>
      <c r="K822" s="1672" t="s">
        <v>63</v>
      </c>
      <c r="L822" s="1673" t="s">
        <v>64</v>
      </c>
      <c r="M822" s="1674" t="s">
        <v>65</v>
      </c>
      <c r="N822" s="1659" t="s">
        <v>66</v>
      </c>
      <c r="O822" s="31"/>
      <c r="P822" s="1662" t="s">
        <v>52</v>
      </c>
      <c r="Q822" s="1665" t="s">
        <v>53</v>
      </c>
      <c r="R822" s="1666"/>
      <c r="S822" s="1667" t="s">
        <v>54</v>
      </c>
      <c r="T822" s="982">
        <v>1</v>
      </c>
      <c r="U822" s="983"/>
      <c r="V822" s="983"/>
      <c r="W822" s="983"/>
      <c r="X822" s="983"/>
      <c r="Y822" s="983"/>
      <c r="Z822" s="983"/>
      <c r="AA822" s="983"/>
      <c r="AB822" s="983"/>
      <c r="AC822" s="983"/>
      <c r="AD822" s="983"/>
      <c r="AE822" s="983"/>
      <c r="AF822" s="983"/>
      <c r="AG822" s="983"/>
      <c r="AH822" s="983"/>
      <c r="AI822" s="976"/>
      <c r="AJ822" s="411">
        <v>1</v>
      </c>
      <c r="AK822" s="412"/>
      <c r="AL822" s="984"/>
      <c r="AM822" s="1736"/>
      <c r="AN822" s="1671"/>
      <c r="AO822" s="1671"/>
      <c r="AP822" s="1671"/>
      <c r="AQ822" s="1671"/>
      <c r="AR822" s="1671"/>
      <c r="AS822" s="1671"/>
      <c r="AT822" s="1671"/>
      <c r="AU822" s="1671"/>
      <c r="AV822" s="1671"/>
      <c r="AW822" s="1671"/>
      <c r="AX822" s="1671"/>
      <c r="AY822" s="985"/>
      <c r="AZ822" s="43"/>
      <c r="BA822" s="43"/>
      <c r="BB822" s="43"/>
    </row>
    <row r="823" spans="1:54" ht="15.75">
      <c r="A823" s="1663"/>
      <c r="B823" s="1660"/>
      <c r="C823" s="1660"/>
      <c r="D823" s="1660"/>
      <c r="E823" s="1660"/>
      <c r="F823" s="1660"/>
      <c r="G823" s="1669" t="s">
        <v>68</v>
      </c>
      <c r="H823" s="1661"/>
      <c r="I823" s="1669" t="s">
        <v>69</v>
      </c>
      <c r="J823" s="1661"/>
      <c r="K823" s="1660"/>
      <c r="L823" s="1660"/>
      <c r="M823" s="1660"/>
      <c r="N823" s="1660"/>
      <c r="O823" s="31"/>
      <c r="P823" s="1663"/>
      <c r="Q823" s="1663"/>
      <c r="R823" s="1663"/>
      <c r="S823" s="1663"/>
      <c r="T823" s="986"/>
      <c r="U823" s="986"/>
      <c r="V823" s="986"/>
      <c r="W823" s="987" t="s">
        <v>16</v>
      </c>
      <c r="X823" s="987" t="s">
        <v>70</v>
      </c>
      <c r="Y823" s="988" t="s">
        <v>18</v>
      </c>
      <c r="Z823" s="988" t="s">
        <v>19</v>
      </c>
      <c r="AA823" s="988" t="s">
        <v>20</v>
      </c>
      <c r="AB823" s="988" t="s">
        <v>21</v>
      </c>
      <c r="AC823" s="988" t="s">
        <v>22</v>
      </c>
      <c r="AD823" s="987" t="s">
        <v>23</v>
      </c>
      <c r="AE823" s="987" t="s">
        <v>24</v>
      </c>
      <c r="AF823" s="987" t="s">
        <v>25</v>
      </c>
      <c r="AG823" s="987" t="s">
        <v>26</v>
      </c>
      <c r="AH823" s="987" t="s">
        <v>27</v>
      </c>
      <c r="AI823" s="989"/>
      <c r="AJ823" s="990"/>
      <c r="AK823" s="990"/>
      <c r="AL823" s="991"/>
      <c r="AM823" s="992" t="s">
        <v>16</v>
      </c>
      <c r="AN823" s="992" t="s">
        <v>70</v>
      </c>
      <c r="AO823" s="993" t="s">
        <v>18</v>
      </c>
      <c r="AP823" s="993" t="s">
        <v>19</v>
      </c>
      <c r="AQ823" s="993" t="s">
        <v>20</v>
      </c>
      <c r="AR823" s="993" t="s">
        <v>21</v>
      </c>
      <c r="AS823" s="993" t="s">
        <v>22</v>
      </c>
      <c r="AT823" s="992" t="s">
        <v>23</v>
      </c>
      <c r="AU823" s="992" t="s">
        <v>24</v>
      </c>
      <c r="AV823" s="992" t="s">
        <v>25</v>
      </c>
      <c r="AW823" s="992" t="s">
        <v>26</v>
      </c>
      <c r="AX823" s="992" t="s">
        <v>27</v>
      </c>
      <c r="AY823" s="994"/>
      <c r="AZ823" s="43"/>
      <c r="BA823" s="43"/>
      <c r="BB823" s="43"/>
    </row>
    <row r="824" spans="1:54" ht="15.75">
      <c r="A824" s="1664"/>
      <c r="B824" s="1661"/>
      <c r="C824" s="1661"/>
      <c r="D824" s="1661"/>
      <c r="E824" s="1661"/>
      <c r="F824" s="1661"/>
      <c r="G824" s="995" t="s">
        <v>53</v>
      </c>
      <c r="H824" s="995" t="s">
        <v>71</v>
      </c>
      <c r="I824" s="1618" t="s">
        <v>69</v>
      </c>
      <c r="J824" s="995" t="s">
        <v>71</v>
      </c>
      <c r="K824" s="1661"/>
      <c r="L824" s="1661"/>
      <c r="M824" s="1661"/>
      <c r="N824" s="1661"/>
      <c r="O824" s="31"/>
      <c r="P824" s="1664"/>
      <c r="Q824" s="1664"/>
      <c r="R824" s="1664"/>
      <c r="S824" s="1664"/>
      <c r="T824" s="996">
        <f>+B823</f>
        <v>0</v>
      </c>
      <c r="U824" s="997" t="s">
        <v>341</v>
      </c>
      <c r="V824" s="473" t="str">
        <f>F822</f>
        <v>REALISASI 
 (Rp)</v>
      </c>
      <c r="W824" s="998"/>
      <c r="X824" s="998"/>
      <c r="Y824" s="998"/>
      <c r="Z824" s="998"/>
      <c r="AA824" s="998"/>
      <c r="AB824" s="998"/>
      <c r="AC824" s="998"/>
      <c r="AD824" s="998"/>
      <c r="AE824" s="998"/>
      <c r="AF824" s="998"/>
      <c r="AG824" s="998"/>
      <c r="AH824" s="998"/>
      <c r="AI824" s="999"/>
      <c r="AJ824" s="1000">
        <f t="shared" ref="AJ824:AJ829" si="828">+T824</f>
        <v>0</v>
      </c>
      <c r="AK824" s="1001">
        <f>+B824</f>
        <v>0</v>
      </c>
      <c r="AL824" s="1002">
        <f>+AL825+AL826</f>
        <v>5829000</v>
      </c>
      <c r="AM824" s="1003"/>
      <c r="AN824" s="1003"/>
      <c r="AO824" s="1003"/>
      <c r="AP824" s="1003"/>
      <c r="AQ824" s="1003"/>
      <c r="AR824" s="1003"/>
      <c r="AS824" s="1003"/>
      <c r="AT824" s="1003"/>
      <c r="AU824" s="1003"/>
      <c r="AV824" s="1003"/>
      <c r="AW824" s="1003"/>
      <c r="AX824" s="1003"/>
      <c r="AY824" s="1004">
        <f>SUM(AY825:AY829)</f>
        <v>0</v>
      </c>
      <c r="AZ824" s="43"/>
      <c r="BA824" s="43"/>
      <c r="BB824" s="43"/>
    </row>
    <row r="825" spans="1:54" ht="45">
      <c r="A825" s="1694">
        <v>1</v>
      </c>
      <c r="B825" s="1695" t="s">
        <v>342</v>
      </c>
      <c r="C825" s="1005" t="s">
        <v>73</v>
      </c>
      <c r="D825" s="1006" t="s">
        <v>315</v>
      </c>
      <c r="E825" s="1007">
        <v>1609000</v>
      </c>
      <c r="F825" s="1008">
        <f t="shared" ref="F825:F828" si="829">+AY827</f>
        <v>0</v>
      </c>
      <c r="G825" s="1009">
        <f t="shared" ref="G825:G830" si="830">+I825</f>
        <v>0</v>
      </c>
      <c r="H825" s="1010">
        <f>'BERKALI KALI'!G454</f>
        <v>0</v>
      </c>
      <c r="I825" s="1009">
        <f t="shared" ref="I825:I829" si="831">+Q827</f>
        <v>0</v>
      </c>
      <c r="J825" s="1009">
        <f t="shared" ref="J825:J830" si="832">+F825/E825*100</f>
        <v>0</v>
      </c>
      <c r="K825" s="1009">
        <f t="shared" ref="K825:K829" si="833">S825</f>
        <v>0</v>
      </c>
      <c r="L825" s="1011">
        <f t="shared" ref="L825:L829" si="834">+E825-F825</f>
        <v>1609000</v>
      </c>
      <c r="M825" s="1668"/>
      <c r="N825" s="1668"/>
      <c r="O825" s="31"/>
      <c r="P825" s="343">
        <f t="shared" ref="P825:P829" si="835">+E825/$E$830*H825</f>
        <v>0</v>
      </c>
      <c r="Q825" s="343">
        <f t="shared" ref="Q825:Q829" si="836">+S825/E825*100</f>
        <v>0</v>
      </c>
      <c r="R825" s="344"/>
      <c r="S825" s="823">
        <f t="shared" ref="S825:S829" si="837">W825</f>
        <v>0</v>
      </c>
      <c r="T825" s="1012" t="s">
        <v>73</v>
      </c>
      <c r="U825" s="1013" t="s">
        <v>315</v>
      </c>
      <c r="V825" s="1014">
        <f t="shared" ref="V825:V829" si="838">+E825</f>
        <v>1609000</v>
      </c>
      <c r="W825" s="1015">
        <v>0</v>
      </c>
      <c r="X825" s="1015"/>
      <c r="Y825" s="1016"/>
      <c r="Z825" s="1016"/>
      <c r="AA825" s="1015">
        <v>1609000</v>
      </c>
      <c r="AB825" s="1016"/>
      <c r="AC825" s="1016"/>
      <c r="AD825" s="1016"/>
      <c r="AE825" s="1016"/>
      <c r="AF825" s="1016"/>
      <c r="AG825" s="1016"/>
      <c r="AH825" s="1016"/>
      <c r="AI825" s="1017"/>
      <c r="AJ825" s="1018" t="str">
        <f t="shared" si="828"/>
        <v>5.1.02.01.01.0024</v>
      </c>
      <c r="AK825" s="1001" t="str">
        <f t="shared" ref="AK825:AL825" si="839">+U825</f>
        <v>Belanja Alat/Bahan untuk Kegiatan Kantor-Alat Tulis kantor</v>
      </c>
      <c r="AL825" s="1019">
        <f t="shared" si="839"/>
        <v>1609000</v>
      </c>
      <c r="AM825" s="1020" t="s">
        <v>108</v>
      </c>
      <c r="AN825" s="1021"/>
      <c r="AO825" s="1022"/>
      <c r="AP825" s="1021"/>
      <c r="AQ825" s="1021"/>
      <c r="AR825" s="1021"/>
      <c r="AS825" s="1021"/>
      <c r="AT825" s="1021"/>
      <c r="AU825" s="1021"/>
      <c r="AV825" s="1022"/>
      <c r="AW825" s="1022"/>
      <c r="AX825" s="1023"/>
      <c r="AY825" s="1024">
        <f t="shared" ref="AY825:AY829" si="840">SUM(AM825:AX825)</f>
        <v>0</v>
      </c>
      <c r="AZ825" s="43"/>
      <c r="BA825" s="43"/>
      <c r="BB825" s="43"/>
    </row>
    <row r="826" spans="1:54" ht="45">
      <c r="A826" s="1663"/>
      <c r="B826" s="1661"/>
      <c r="C826" s="1005" t="s">
        <v>76</v>
      </c>
      <c r="D826" s="1006" t="s">
        <v>77</v>
      </c>
      <c r="E826" s="1007">
        <v>4220000</v>
      </c>
      <c r="F826" s="1008">
        <f t="shared" si="829"/>
        <v>0</v>
      </c>
      <c r="G826" s="1009">
        <f t="shared" si="830"/>
        <v>0</v>
      </c>
      <c r="H826" s="1010">
        <f>'Kertas Kerja Bantu'!G220</f>
        <v>0</v>
      </c>
      <c r="I826" s="1009">
        <f t="shared" si="831"/>
        <v>0</v>
      </c>
      <c r="J826" s="1009">
        <f t="shared" si="832"/>
        <v>0</v>
      </c>
      <c r="K826" s="1009">
        <f t="shared" si="833"/>
        <v>0</v>
      </c>
      <c r="L826" s="1011">
        <f t="shared" si="834"/>
        <v>4220000</v>
      </c>
      <c r="M826" s="1660"/>
      <c r="N826" s="1660"/>
      <c r="O826" s="31"/>
      <c r="P826" s="343">
        <f t="shared" si="835"/>
        <v>0</v>
      </c>
      <c r="Q826" s="343">
        <f t="shared" si="836"/>
        <v>0</v>
      </c>
      <c r="R826" s="344"/>
      <c r="S826" s="823">
        <f t="shared" si="837"/>
        <v>0</v>
      </c>
      <c r="T826" s="1012" t="s">
        <v>76</v>
      </c>
      <c r="U826" s="1013" t="s">
        <v>77</v>
      </c>
      <c r="V826" s="1014">
        <f t="shared" si="838"/>
        <v>4220000</v>
      </c>
      <c r="W826" s="1015">
        <v>0</v>
      </c>
      <c r="X826" s="1016"/>
      <c r="Y826" s="1015">
        <v>2500000</v>
      </c>
      <c r="Z826" s="1016"/>
      <c r="AA826" s="1015">
        <v>700000</v>
      </c>
      <c r="AB826" s="1016"/>
      <c r="AC826" s="1016"/>
      <c r="AD826" s="1016"/>
      <c r="AE826" s="1015">
        <v>700000</v>
      </c>
      <c r="AF826" s="1016"/>
      <c r="AG826" s="1015">
        <v>320000</v>
      </c>
      <c r="AH826" s="1016"/>
      <c r="AI826" s="1025">
        <f>SUM(W826:AH826)</f>
        <v>4220000</v>
      </c>
      <c r="AJ826" s="1026" t="str">
        <f t="shared" si="828"/>
        <v>5.1.02.01.01.0026</v>
      </c>
      <c r="AK826" s="1027" t="str">
        <f t="shared" ref="AK826:AL826" si="841">+U826</f>
        <v>Belanja Alat/Bahan untuk Kegiatan Kantor-Bahan Cetak</v>
      </c>
      <c r="AL826" s="1028">
        <f t="shared" si="841"/>
        <v>4220000</v>
      </c>
      <c r="AM826" s="1020" t="s">
        <v>108</v>
      </c>
      <c r="AN826" s="1021"/>
      <c r="AO826" s="1022"/>
      <c r="AP826" s="1021"/>
      <c r="AQ826" s="1021"/>
      <c r="AR826" s="1021"/>
      <c r="AS826" s="1021"/>
      <c r="AT826" s="1021"/>
      <c r="AU826" s="1021"/>
      <c r="AV826" s="1022"/>
      <c r="AW826" s="1022"/>
      <c r="AX826" s="1023"/>
      <c r="AY826" s="1024">
        <f t="shared" si="840"/>
        <v>0</v>
      </c>
      <c r="AZ826" s="43"/>
      <c r="BA826" s="43"/>
      <c r="BB826" s="43"/>
    </row>
    <row r="827" spans="1:54" ht="45">
      <c r="A827" s="1663"/>
      <c r="B827" s="1696" t="s">
        <v>346</v>
      </c>
      <c r="C827" s="1005" t="s">
        <v>78</v>
      </c>
      <c r="D827" s="1006" t="s">
        <v>79</v>
      </c>
      <c r="E827" s="1029">
        <v>200000</v>
      </c>
      <c r="F827" s="1008">
        <f t="shared" si="829"/>
        <v>0</v>
      </c>
      <c r="G827" s="1009">
        <f t="shared" si="830"/>
        <v>0</v>
      </c>
      <c r="H827" s="1010">
        <f>'BERKALI KALI'!G494</f>
        <v>0</v>
      </c>
      <c r="I827" s="1009">
        <f t="shared" si="831"/>
        <v>0</v>
      </c>
      <c r="J827" s="1009">
        <f t="shared" si="832"/>
        <v>0</v>
      </c>
      <c r="K827" s="1009">
        <f t="shared" si="833"/>
        <v>0</v>
      </c>
      <c r="L827" s="1011">
        <f t="shared" si="834"/>
        <v>200000</v>
      </c>
      <c r="M827" s="1660"/>
      <c r="N827" s="1660"/>
      <c r="O827" s="31"/>
      <c r="P827" s="343">
        <f t="shared" si="835"/>
        <v>0</v>
      </c>
      <c r="Q827" s="343">
        <f t="shared" si="836"/>
        <v>0</v>
      </c>
      <c r="R827" s="344"/>
      <c r="S827" s="823">
        <f t="shared" si="837"/>
        <v>0</v>
      </c>
      <c r="T827" s="1012" t="s">
        <v>78</v>
      </c>
      <c r="U827" s="1013" t="s">
        <v>79</v>
      </c>
      <c r="V827" s="903">
        <f t="shared" si="838"/>
        <v>200000</v>
      </c>
      <c r="W827" s="1015">
        <v>0</v>
      </c>
      <c r="X827" s="1016"/>
      <c r="Y827" s="1015">
        <v>200000</v>
      </c>
      <c r="Z827" s="1016"/>
      <c r="AA827" s="1016"/>
      <c r="AB827" s="1016"/>
      <c r="AC827" s="1016"/>
      <c r="AD827" s="1016"/>
      <c r="AE827" s="1016"/>
      <c r="AF827" s="1016"/>
      <c r="AG827" s="1016"/>
      <c r="AH827" s="1016"/>
      <c r="AI827" s="1030"/>
      <c r="AJ827" s="1026" t="str">
        <f t="shared" si="828"/>
        <v>5.1.02.01.01.0027</v>
      </c>
      <c r="AK827" s="1027" t="str">
        <f t="shared" ref="AK827:AL827" si="842">+U827</f>
        <v>Belanja Alat/Bahan untuk Kegiatan Kantor-Benda Pos</v>
      </c>
      <c r="AL827" s="1028">
        <f t="shared" si="842"/>
        <v>200000</v>
      </c>
      <c r="AM827" s="1020" t="s">
        <v>108</v>
      </c>
      <c r="AN827" s="1021"/>
      <c r="AO827" s="1022"/>
      <c r="AP827" s="1021"/>
      <c r="AQ827" s="1021"/>
      <c r="AR827" s="1021"/>
      <c r="AS827" s="1021"/>
      <c r="AT827" s="1021"/>
      <c r="AU827" s="1021"/>
      <c r="AV827" s="1022"/>
      <c r="AW827" s="1022"/>
      <c r="AX827" s="1023"/>
      <c r="AY827" s="1024">
        <f t="shared" si="840"/>
        <v>0</v>
      </c>
      <c r="AZ827" s="43"/>
      <c r="BA827" s="43"/>
      <c r="BB827" s="43"/>
    </row>
    <row r="828" spans="1:54" ht="45">
      <c r="A828" s="1663"/>
      <c r="B828" s="1660"/>
      <c r="C828" s="1005" t="s">
        <v>80</v>
      </c>
      <c r="D828" s="1006" t="s">
        <v>81</v>
      </c>
      <c r="E828" s="1029">
        <v>504000</v>
      </c>
      <c r="F828" s="1008">
        <f t="shared" si="829"/>
        <v>0</v>
      </c>
      <c r="G828" s="1009">
        <f t="shared" si="830"/>
        <v>0</v>
      </c>
      <c r="H828" s="1010">
        <f>'BERKALI KALI'!G498</f>
        <v>0</v>
      </c>
      <c r="I828" s="1009">
        <f t="shared" si="831"/>
        <v>0</v>
      </c>
      <c r="J828" s="1009">
        <f t="shared" si="832"/>
        <v>0</v>
      </c>
      <c r="K828" s="1009">
        <f t="shared" si="833"/>
        <v>0</v>
      </c>
      <c r="L828" s="1011">
        <f t="shared" si="834"/>
        <v>504000</v>
      </c>
      <c r="M828" s="1660"/>
      <c r="N828" s="1660"/>
      <c r="O828" s="31"/>
      <c r="P828" s="343">
        <f t="shared" si="835"/>
        <v>0</v>
      </c>
      <c r="Q828" s="343">
        <f t="shared" si="836"/>
        <v>0</v>
      </c>
      <c r="R828" s="344"/>
      <c r="S828" s="823">
        <f t="shared" si="837"/>
        <v>0</v>
      </c>
      <c r="T828" s="1012" t="s">
        <v>80</v>
      </c>
      <c r="U828" s="1013" t="s">
        <v>81</v>
      </c>
      <c r="V828" s="903">
        <f t="shared" si="838"/>
        <v>504000</v>
      </c>
      <c r="W828" s="1015">
        <v>0</v>
      </c>
      <c r="X828" s="1016"/>
      <c r="Y828" s="1016"/>
      <c r="Z828" s="1016"/>
      <c r="AA828" s="1015">
        <v>504000</v>
      </c>
      <c r="AB828" s="1016"/>
      <c r="AC828" s="1016"/>
      <c r="AD828" s="1016"/>
      <c r="AE828" s="1016"/>
      <c r="AF828" s="1016"/>
      <c r="AG828" s="1016"/>
      <c r="AH828" s="1016"/>
      <c r="AI828" s="1030"/>
      <c r="AJ828" s="1026" t="str">
        <f t="shared" si="828"/>
        <v>5.1.02.01.01.0029</v>
      </c>
      <c r="AK828" s="1027" t="str">
        <f t="shared" ref="AK828:AL828" si="843">+U828</f>
        <v>Belanja Alat/Bahan untuk Kegiatan Kantor-Bahan Komputer</v>
      </c>
      <c r="AL828" s="1028">
        <f t="shared" si="843"/>
        <v>504000</v>
      </c>
      <c r="AM828" s="1020" t="s">
        <v>108</v>
      </c>
      <c r="AN828" s="1021"/>
      <c r="AO828" s="1022"/>
      <c r="AP828" s="1021"/>
      <c r="AQ828" s="1021"/>
      <c r="AR828" s="1021"/>
      <c r="AS828" s="1021"/>
      <c r="AT828" s="1021"/>
      <c r="AU828" s="1021"/>
      <c r="AV828" s="1022"/>
      <c r="AW828" s="1022"/>
      <c r="AX828" s="1023"/>
      <c r="AY828" s="1024">
        <f t="shared" si="840"/>
        <v>0</v>
      </c>
      <c r="AZ828" s="43"/>
      <c r="BA828" s="43"/>
      <c r="BB828" s="43"/>
    </row>
    <row r="829" spans="1:54" ht="30">
      <c r="A829" s="1664"/>
      <c r="B829" s="1661"/>
      <c r="C829" s="1050" t="s">
        <v>82</v>
      </c>
      <c r="D829" s="1051" t="s">
        <v>83</v>
      </c>
      <c r="E829" s="1032">
        <v>2700000</v>
      </c>
      <c r="F829" s="1008">
        <f>+AY829</f>
        <v>0</v>
      </c>
      <c r="G829" s="1009">
        <f t="shared" si="830"/>
        <v>0</v>
      </c>
      <c r="H829" s="1010">
        <f>'Kertas Kerja Bantu'!G506</f>
        <v>0</v>
      </c>
      <c r="I829" s="1009">
        <f t="shared" si="831"/>
        <v>0</v>
      </c>
      <c r="J829" s="1009">
        <f t="shared" si="832"/>
        <v>0</v>
      </c>
      <c r="K829" s="1009">
        <f t="shared" si="833"/>
        <v>0</v>
      </c>
      <c r="L829" s="1011">
        <f t="shared" si="834"/>
        <v>2700000</v>
      </c>
      <c r="M829" s="1660"/>
      <c r="N829" s="1660"/>
      <c r="O829" s="31"/>
      <c r="P829" s="343">
        <f t="shared" si="835"/>
        <v>0</v>
      </c>
      <c r="Q829" s="343">
        <f t="shared" si="836"/>
        <v>0</v>
      </c>
      <c r="R829" s="839"/>
      <c r="S829" s="823">
        <f t="shared" si="837"/>
        <v>0</v>
      </c>
      <c r="T829" s="1012" t="s">
        <v>99</v>
      </c>
      <c r="U829" s="1013" t="s">
        <v>100</v>
      </c>
      <c r="V829" s="1033">
        <f t="shared" si="838"/>
        <v>2700000</v>
      </c>
      <c r="W829" s="1015">
        <v>0</v>
      </c>
      <c r="X829" s="1016"/>
      <c r="Y829" s="1016"/>
      <c r="Z829" s="1016"/>
      <c r="AA829" s="1015">
        <v>1350000</v>
      </c>
      <c r="AB829" s="1016"/>
      <c r="AC829" s="1016"/>
      <c r="AD829" s="1016"/>
      <c r="AE829" s="1016"/>
      <c r="AF829" s="1016"/>
      <c r="AG829" s="1015">
        <v>1350000</v>
      </c>
      <c r="AH829" s="1016"/>
      <c r="AI829" s="1030"/>
      <c r="AJ829" s="1026" t="str">
        <f t="shared" si="828"/>
        <v>5.1.02.01.01.0052</v>
      </c>
      <c r="AK829" s="1027" t="str">
        <f t="shared" ref="AK829:AL829" si="844">+U829</f>
        <v>Belanja Makanan dan Minuman Rapat</v>
      </c>
      <c r="AL829" s="1028">
        <f t="shared" si="844"/>
        <v>2700000</v>
      </c>
      <c r="AM829" s="1020" t="s">
        <v>108</v>
      </c>
      <c r="AN829" s="1021"/>
      <c r="AO829" s="1022"/>
      <c r="AP829" s="1021"/>
      <c r="AQ829" s="1021"/>
      <c r="AR829" s="1021"/>
      <c r="AS829" s="1021"/>
      <c r="AT829" s="1021"/>
      <c r="AU829" s="1021"/>
      <c r="AV829" s="1022"/>
      <c r="AW829" s="1022"/>
      <c r="AX829" s="1023"/>
      <c r="AY829" s="1024">
        <f t="shared" si="840"/>
        <v>0</v>
      </c>
      <c r="AZ829" s="43"/>
      <c r="BA829" s="43"/>
      <c r="BB829" s="43"/>
    </row>
    <row r="830" spans="1:54" ht="15.75">
      <c r="A830" s="1034"/>
      <c r="B830" s="1035"/>
      <c r="C830" s="1036" t="s">
        <v>84</v>
      </c>
      <c r="D830" s="1037"/>
      <c r="E830" s="1038">
        <f t="shared" ref="E830:F830" si="845">SUM(E825:E829)</f>
        <v>9233000</v>
      </c>
      <c r="F830" s="1038">
        <f t="shared" si="845"/>
        <v>0</v>
      </c>
      <c r="G830" s="1039">
        <f t="shared" si="830"/>
        <v>0</v>
      </c>
      <c r="H830" s="1039">
        <f t="shared" ref="H830:I830" si="846">+P830</f>
        <v>0</v>
      </c>
      <c r="I830" s="1039">
        <f t="shared" si="846"/>
        <v>0</v>
      </c>
      <c r="J830" s="1039">
        <f t="shared" si="832"/>
        <v>0</v>
      </c>
      <c r="K830" s="1038">
        <f t="shared" ref="K830:L830" si="847">SUM(K825:K829)</f>
        <v>0</v>
      </c>
      <c r="L830" s="1038">
        <f t="shared" si="847"/>
        <v>9233000</v>
      </c>
      <c r="M830" s="1661"/>
      <c r="N830" s="1661"/>
      <c r="O830" s="31"/>
      <c r="P830" s="343">
        <f>SUM(P825:P829)</f>
        <v>0</v>
      </c>
      <c r="Q830" s="343">
        <f>+S830/E828*100</f>
        <v>0</v>
      </c>
      <c r="R830" s="344"/>
      <c r="S830" s="657">
        <f>SUM(S825:S829)</f>
        <v>0</v>
      </c>
      <c r="T830" s="344"/>
      <c r="U830" s="347">
        <f t="shared" ref="U830:AH830" si="848">SUM(U825:U829)</f>
        <v>0</v>
      </c>
      <c r="V830" s="1040">
        <f t="shared" si="848"/>
        <v>9233000</v>
      </c>
      <c r="W830" s="1041">
        <f t="shared" si="848"/>
        <v>0</v>
      </c>
      <c r="X830" s="1041">
        <f t="shared" si="848"/>
        <v>0</v>
      </c>
      <c r="Y830" s="1041">
        <f t="shared" si="848"/>
        <v>2700000</v>
      </c>
      <c r="Z830" s="1041">
        <f t="shared" si="848"/>
        <v>0</v>
      </c>
      <c r="AA830" s="1041">
        <f t="shared" si="848"/>
        <v>4163000</v>
      </c>
      <c r="AB830" s="1041">
        <f t="shared" si="848"/>
        <v>0</v>
      </c>
      <c r="AC830" s="1041">
        <f t="shared" si="848"/>
        <v>0</v>
      </c>
      <c r="AD830" s="1041">
        <f t="shared" si="848"/>
        <v>0</v>
      </c>
      <c r="AE830" s="1041">
        <f t="shared" si="848"/>
        <v>700000</v>
      </c>
      <c r="AF830" s="1041">
        <f t="shared" si="848"/>
        <v>0</v>
      </c>
      <c r="AG830" s="1041">
        <f t="shared" si="848"/>
        <v>1670000</v>
      </c>
      <c r="AH830" s="1016">
        <f t="shared" si="848"/>
        <v>0</v>
      </c>
      <c r="AI830" s="1042">
        <f>SUM(W830:AH830)</f>
        <v>9233000</v>
      </c>
      <c r="AJ830" s="449"/>
      <c r="AK830" s="449"/>
      <c r="AL830" s="481">
        <f t="shared" ref="AL830:AY830" si="849">SUM(AL825:AL829)</f>
        <v>9233000</v>
      </c>
      <c r="AM830" s="1043">
        <f t="shared" si="849"/>
        <v>0</v>
      </c>
      <c r="AN830" s="1044">
        <f t="shared" si="849"/>
        <v>0</v>
      </c>
      <c r="AO830" s="1044">
        <f t="shared" si="849"/>
        <v>0</v>
      </c>
      <c r="AP830" s="1044">
        <f t="shared" si="849"/>
        <v>0</v>
      </c>
      <c r="AQ830" s="1044">
        <f t="shared" si="849"/>
        <v>0</v>
      </c>
      <c r="AR830" s="1044">
        <f t="shared" si="849"/>
        <v>0</v>
      </c>
      <c r="AS830" s="1044">
        <f t="shared" si="849"/>
        <v>0</v>
      </c>
      <c r="AT830" s="1044">
        <f t="shared" si="849"/>
        <v>0</v>
      </c>
      <c r="AU830" s="1044">
        <f t="shared" si="849"/>
        <v>0</v>
      </c>
      <c r="AV830" s="1044">
        <f t="shared" si="849"/>
        <v>0</v>
      </c>
      <c r="AW830" s="1044">
        <f t="shared" si="849"/>
        <v>0</v>
      </c>
      <c r="AX830" s="1045">
        <f t="shared" si="849"/>
        <v>0</v>
      </c>
      <c r="AY830" s="1046">
        <f t="shared" si="849"/>
        <v>0</v>
      </c>
      <c r="AZ830" s="43"/>
      <c r="BA830" s="43"/>
      <c r="BB830" s="43"/>
    </row>
    <row r="831" spans="1:54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168"/>
      <c r="M831" s="168"/>
      <c r="N831" s="168"/>
      <c r="O831" s="31"/>
      <c r="P831" s="31"/>
      <c r="Q831" s="31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</row>
    <row r="832" spans="1:54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168"/>
      <c r="M832" s="168"/>
      <c r="N832" s="168"/>
      <c r="O832" s="31"/>
      <c r="P832" s="31"/>
      <c r="Q832" s="31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</row>
    <row r="833" spans="1:54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168"/>
      <c r="M833" s="168"/>
      <c r="N833" s="168"/>
      <c r="O833" s="31"/>
      <c r="P833" s="31"/>
      <c r="Q833" s="31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</row>
    <row r="834" spans="1:54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168"/>
      <c r="M834" s="168"/>
      <c r="N834" s="168"/>
      <c r="O834" s="31"/>
      <c r="P834" s="31"/>
      <c r="Q834" s="31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</row>
    <row r="835" spans="1:54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168"/>
      <c r="M835" s="168"/>
      <c r="N835" s="168"/>
      <c r="O835" s="31"/>
      <c r="P835" s="31"/>
      <c r="Q835" s="31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</row>
    <row r="836" spans="1:54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168"/>
      <c r="M836" s="168"/>
      <c r="N836" s="168"/>
      <c r="O836" s="31"/>
      <c r="P836" s="31"/>
      <c r="Q836" s="31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</row>
    <row r="837" spans="1:54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168"/>
      <c r="M837" s="168"/>
      <c r="N837" s="168"/>
      <c r="O837" s="31"/>
      <c r="P837" s="31"/>
      <c r="Q837" s="31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</row>
    <row r="838" spans="1:54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168"/>
      <c r="M838" s="168"/>
      <c r="N838" s="168"/>
      <c r="O838" s="31"/>
      <c r="P838" s="31"/>
      <c r="Q838" s="31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</row>
    <row r="839" spans="1:54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168"/>
      <c r="M839" s="168"/>
      <c r="N839" s="168"/>
      <c r="O839" s="31"/>
      <c r="P839" s="31"/>
      <c r="Q839" s="31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</row>
    <row r="840" spans="1:54">
      <c r="A840" s="1612">
        <v>32</v>
      </c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168"/>
      <c r="M840" s="168"/>
      <c r="N840" s="168"/>
      <c r="O840" s="31"/>
      <c r="P840" s="31"/>
      <c r="Q840" s="31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</row>
    <row r="841" spans="1:54">
      <c r="A841" s="967"/>
      <c r="B841" s="1670" t="s">
        <v>45</v>
      </c>
      <c r="C841" s="1655"/>
      <c r="D841" s="1655"/>
      <c r="E841" s="1655"/>
      <c r="F841" s="1655"/>
      <c r="G841" s="1655"/>
      <c r="H841" s="1655"/>
      <c r="I841" s="1655"/>
      <c r="J841" s="1655"/>
      <c r="K841" s="1655"/>
      <c r="L841" s="1655"/>
      <c r="M841" s="1655"/>
      <c r="N841" s="1655"/>
      <c r="O841" s="31"/>
      <c r="P841" s="31"/>
      <c r="Q841" s="31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</row>
    <row r="842" spans="1:54">
      <c r="A842" s="967"/>
      <c r="B842" s="1670" t="s">
        <v>46</v>
      </c>
      <c r="C842" s="1655"/>
      <c r="D842" s="1655"/>
      <c r="E842" s="1655"/>
      <c r="F842" s="1655"/>
      <c r="G842" s="1655"/>
      <c r="H842" s="1655"/>
      <c r="I842" s="1655"/>
      <c r="J842" s="1655"/>
      <c r="K842" s="1655"/>
      <c r="L842" s="1655"/>
      <c r="M842" s="1655"/>
      <c r="N842" s="1655"/>
      <c r="O842" s="31"/>
      <c r="P842" s="31"/>
      <c r="Q842" s="31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</row>
    <row r="843" spans="1:54">
      <c r="A843" s="967"/>
      <c r="B843" s="1670" t="s">
        <v>47</v>
      </c>
      <c r="C843" s="1655"/>
      <c r="D843" s="1655"/>
      <c r="E843" s="1655"/>
      <c r="F843" s="1655"/>
      <c r="G843" s="1655"/>
      <c r="H843" s="1655"/>
      <c r="I843" s="1655"/>
      <c r="J843" s="1655"/>
      <c r="K843" s="1655"/>
      <c r="L843" s="1655"/>
      <c r="M843" s="1655"/>
      <c r="N843" s="1655"/>
      <c r="O843" s="31"/>
      <c r="P843" s="31"/>
      <c r="Q843" s="31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</row>
    <row r="844" spans="1:54" ht="15.75">
      <c r="A844" s="968"/>
      <c r="B844" s="968"/>
      <c r="C844" s="413"/>
      <c r="D844" s="413"/>
      <c r="E844" s="969"/>
      <c r="F844" s="970"/>
      <c r="G844" s="970"/>
      <c r="H844" s="970"/>
      <c r="I844" s="970"/>
      <c r="J844" s="970"/>
      <c r="K844" s="970"/>
      <c r="L844" s="969"/>
      <c r="M844" s="968"/>
      <c r="N844" s="968"/>
      <c r="O844" s="31"/>
      <c r="P844" s="971"/>
      <c r="Q844" s="972"/>
      <c r="R844" s="972"/>
      <c r="S844" s="972"/>
      <c r="T844" s="973"/>
      <c r="U844" s="973"/>
      <c r="V844" s="973"/>
      <c r="W844" s="974">
        <v>1</v>
      </c>
      <c r="X844" s="974">
        <v>2</v>
      </c>
      <c r="Y844" s="974">
        <v>3</v>
      </c>
      <c r="Z844" s="974">
        <v>4</v>
      </c>
      <c r="AA844" s="974">
        <v>5</v>
      </c>
      <c r="AB844" s="974">
        <v>6</v>
      </c>
      <c r="AC844" s="974">
        <v>7</v>
      </c>
      <c r="AD844" s="974">
        <v>8</v>
      </c>
      <c r="AE844" s="974">
        <v>9</v>
      </c>
      <c r="AF844" s="974">
        <v>10</v>
      </c>
      <c r="AG844" s="974">
        <v>11</v>
      </c>
      <c r="AH844" s="975">
        <v>12</v>
      </c>
      <c r="AI844" s="976"/>
      <c r="AJ844" s="977"/>
      <c r="AK844" s="978"/>
      <c r="AL844" s="979"/>
      <c r="AM844" s="980">
        <v>1</v>
      </c>
      <c r="AN844" s="980">
        <v>2</v>
      </c>
      <c r="AO844" s="980">
        <v>3</v>
      </c>
      <c r="AP844" s="980">
        <v>4</v>
      </c>
      <c r="AQ844" s="980">
        <v>5</v>
      </c>
      <c r="AR844" s="980">
        <v>6</v>
      </c>
      <c r="AS844" s="980">
        <v>7</v>
      </c>
      <c r="AT844" s="980">
        <v>8</v>
      </c>
      <c r="AU844" s="980">
        <v>9</v>
      </c>
      <c r="AV844" s="980">
        <v>10</v>
      </c>
      <c r="AW844" s="980">
        <v>11</v>
      </c>
      <c r="AX844" s="980">
        <v>12</v>
      </c>
      <c r="AY844" s="981" t="s">
        <v>95</v>
      </c>
      <c r="AZ844" s="43"/>
      <c r="BA844" s="43"/>
      <c r="BB844" s="43"/>
    </row>
    <row r="845" spans="1:54" ht="15.75">
      <c r="A845" s="1693" t="s">
        <v>56</v>
      </c>
      <c r="B845" s="1674" t="s">
        <v>57</v>
      </c>
      <c r="C845" s="1674" t="s">
        <v>58</v>
      </c>
      <c r="D845" s="1674" t="s">
        <v>59</v>
      </c>
      <c r="E845" s="1673" t="s">
        <v>60</v>
      </c>
      <c r="F845" s="1672" t="s">
        <v>61</v>
      </c>
      <c r="G845" s="1669" t="s">
        <v>62</v>
      </c>
      <c r="H845" s="1671"/>
      <c r="I845" s="1671"/>
      <c r="J845" s="1661"/>
      <c r="K845" s="1672" t="s">
        <v>63</v>
      </c>
      <c r="L845" s="1673" t="s">
        <v>64</v>
      </c>
      <c r="M845" s="1674" t="s">
        <v>65</v>
      </c>
      <c r="N845" s="1659" t="s">
        <v>66</v>
      </c>
      <c r="O845" s="31"/>
      <c r="P845" s="1662" t="s">
        <v>52</v>
      </c>
      <c r="Q845" s="1665" t="s">
        <v>53</v>
      </c>
      <c r="R845" s="1666"/>
      <c r="S845" s="1667" t="s">
        <v>54</v>
      </c>
      <c r="T845" s="982">
        <v>1</v>
      </c>
      <c r="U845" s="983"/>
      <c r="V845" s="983"/>
      <c r="W845" s="983"/>
      <c r="X845" s="983"/>
      <c r="Y845" s="983"/>
      <c r="Z845" s="983"/>
      <c r="AA845" s="983"/>
      <c r="AB845" s="983"/>
      <c r="AC845" s="983"/>
      <c r="AD845" s="983"/>
      <c r="AE845" s="983"/>
      <c r="AF845" s="983"/>
      <c r="AG845" s="983"/>
      <c r="AH845" s="983"/>
      <c r="AI845" s="976"/>
      <c r="AJ845" s="411">
        <v>1</v>
      </c>
      <c r="AK845" s="412"/>
      <c r="AL845" s="984"/>
      <c r="AM845" s="1736"/>
      <c r="AN845" s="1671"/>
      <c r="AO845" s="1671"/>
      <c r="AP845" s="1671"/>
      <c r="AQ845" s="1671"/>
      <c r="AR845" s="1671"/>
      <c r="AS845" s="1671"/>
      <c r="AT845" s="1671"/>
      <c r="AU845" s="1671"/>
      <c r="AV845" s="1671"/>
      <c r="AW845" s="1671"/>
      <c r="AX845" s="1671"/>
      <c r="AY845" s="985"/>
      <c r="AZ845" s="43"/>
      <c r="BA845" s="43"/>
      <c r="BB845" s="43"/>
    </row>
    <row r="846" spans="1:54" ht="15.75">
      <c r="A846" s="1663"/>
      <c r="B846" s="1660"/>
      <c r="C846" s="1660"/>
      <c r="D846" s="1660"/>
      <c r="E846" s="1660"/>
      <c r="F846" s="1660"/>
      <c r="G846" s="1669" t="s">
        <v>68</v>
      </c>
      <c r="H846" s="1661"/>
      <c r="I846" s="1669" t="s">
        <v>69</v>
      </c>
      <c r="J846" s="1661"/>
      <c r="K846" s="1660"/>
      <c r="L846" s="1660"/>
      <c r="M846" s="1660"/>
      <c r="N846" s="1660"/>
      <c r="O846" s="31"/>
      <c r="P846" s="1663"/>
      <c r="Q846" s="1663"/>
      <c r="R846" s="1663"/>
      <c r="S846" s="1663"/>
      <c r="T846" s="986"/>
      <c r="U846" s="986"/>
      <c r="V846" s="986"/>
      <c r="W846" s="987" t="s">
        <v>16</v>
      </c>
      <c r="X846" s="987" t="s">
        <v>70</v>
      </c>
      <c r="Y846" s="988" t="s">
        <v>18</v>
      </c>
      <c r="Z846" s="988" t="s">
        <v>19</v>
      </c>
      <c r="AA846" s="988" t="s">
        <v>20</v>
      </c>
      <c r="AB846" s="988" t="s">
        <v>21</v>
      </c>
      <c r="AC846" s="988" t="s">
        <v>22</v>
      </c>
      <c r="AD846" s="987" t="s">
        <v>23</v>
      </c>
      <c r="AE846" s="987" t="s">
        <v>24</v>
      </c>
      <c r="AF846" s="987" t="s">
        <v>25</v>
      </c>
      <c r="AG846" s="987" t="s">
        <v>26</v>
      </c>
      <c r="AH846" s="987" t="s">
        <v>27</v>
      </c>
      <c r="AI846" s="989"/>
      <c r="AJ846" s="990"/>
      <c r="AK846" s="990"/>
      <c r="AL846" s="991"/>
      <c r="AM846" s="992" t="s">
        <v>16</v>
      </c>
      <c r="AN846" s="992" t="s">
        <v>70</v>
      </c>
      <c r="AO846" s="993" t="s">
        <v>18</v>
      </c>
      <c r="AP846" s="993" t="s">
        <v>19</v>
      </c>
      <c r="AQ846" s="993" t="s">
        <v>20</v>
      </c>
      <c r="AR846" s="993" t="s">
        <v>21</v>
      </c>
      <c r="AS846" s="993" t="s">
        <v>22</v>
      </c>
      <c r="AT846" s="992" t="s">
        <v>23</v>
      </c>
      <c r="AU846" s="992" t="s">
        <v>24</v>
      </c>
      <c r="AV846" s="992" t="s">
        <v>25</v>
      </c>
      <c r="AW846" s="992" t="s">
        <v>26</v>
      </c>
      <c r="AX846" s="992" t="s">
        <v>27</v>
      </c>
      <c r="AY846" s="994"/>
      <c r="AZ846" s="43"/>
      <c r="BA846" s="43"/>
      <c r="BB846" s="43"/>
    </row>
    <row r="847" spans="1:54" ht="15.75">
      <c r="A847" s="1664"/>
      <c r="B847" s="1661"/>
      <c r="C847" s="1661"/>
      <c r="D847" s="1661"/>
      <c r="E847" s="1661"/>
      <c r="F847" s="1661"/>
      <c r="G847" s="995" t="s">
        <v>53</v>
      </c>
      <c r="H847" s="995" t="s">
        <v>71</v>
      </c>
      <c r="I847" s="995" t="s">
        <v>53</v>
      </c>
      <c r="J847" s="995" t="s">
        <v>71</v>
      </c>
      <c r="K847" s="1661"/>
      <c r="L847" s="1661"/>
      <c r="M847" s="1661"/>
      <c r="N847" s="1661"/>
      <c r="O847" s="31"/>
      <c r="P847" s="1664"/>
      <c r="Q847" s="1664"/>
      <c r="R847" s="1664"/>
      <c r="S847" s="1664"/>
      <c r="T847" s="996">
        <f>+B846</f>
        <v>0</v>
      </c>
      <c r="U847" s="997" t="s">
        <v>341</v>
      </c>
      <c r="V847" s="473" t="str">
        <f>F845</f>
        <v>REALISASI 
 (Rp)</v>
      </c>
      <c r="W847" s="998"/>
      <c r="X847" s="998"/>
      <c r="Y847" s="998"/>
      <c r="Z847" s="998"/>
      <c r="AA847" s="998"/>
      <c r="AB847" s="998"/>
      <c r="AC847" s="998"/>
      <c r="AD847" s="998"/>
      <c r="AE847" s="998"/>
      <c r="AF847" s="998"/>
      <c r="AG847" s="998"/>
      <c r="AH847" s="998"/>
      <c r="AI847" s="999"/>
      <c r="AJ847" s="1000">
        <f t="shared" ref="AJ847:AJ851" si="850">+T847</f>
        <v>0</v>
      </c>
      <c r="AK847" s="1001">
        <f>+B847</f>
        <v>0</v>
      </c>
      <c r="AL847" s="1002">
        <f>+AL848+AL849</f>
        <v>20859000</v>
      </c>
      <c r="AM847" s="1003"/>
      <c r="AN847" s="1003"/>
      <c r="AO847" s="1003"/>
      <c r="AP847" s="1003"/>
      <c r="AQ847" s="1003"/>
      <c r="AR847" s="1003"/>
      <c r="AS847" s="1003"/>
      <c r="AT847" s="1003"/>
      <c r="AU847" s="1003"/>
      <c r="AV847" s="1003"/>
      <c r="AW847" s="1003"/>
      <c r="AX847" s="1003"/>
      <c r="AY847" s="1004">
        <f>SUM(AY848:AY851)</f>
        <v>0</v>
      </c>
      <c r="AZ847" s="43"/>
      <c r="BA847" s="43"/>
      <c r="BB847" s="43"/>
    </row>
    <row r="848" spans="1:54" ht="45">
      <c r="A848" s="1694">
        <v>1</v>
      </c>
      <c r="B848" s="1695" t="s">
        <v>342</v>
      </c>
      <c r="C848" s="1005" t="s">
        <v>73</v>
      </c>
      <c r="D848" s="1006" t="s">
        <v>315</v>
      </c>
      <c r="E848" s="1007">
        <v>1239000</v>
      </c>
      <c r="F848" s="1008">
        <f t="shared" ref="F848:F850" si="851">+AY850</f>
        <v>0</v>
      </c>
      <c r="G848" s="1009">
        <f t="shared" ref="G848:G851" si="852">+I848</f>
        <v>0</v>
      </c>
      <c r="H848" s="1010">
        <f>'BERKALI KALI'!G505</f>
        <v>0</v>
      </c>
      <c r="I848" s="1009">
        <f t="shared" ref="I848:I850" si="853">+Q850</f>
        <v>0</v>
      </c>
      <c r="J848" s="1009">
        <f t="shared" ref="J848:J852" si="854">+F848/E848*100</f>
        <v>0</v>
      </c>
      <c r="K848" s="1009">
        <f t="shared" ref="K848:K851" si="855">S848</f>
        <v>0</v>
      </c>
      <c r="L848" s="1011">
        <f t="shared" ref="L848:L851" si="856">+E848-F848</f>
        <v>1239000</v>
      </c>
      <c r="M848" s="1668"/>
      <c r="N848" s="1668"/>
      <c r="O848" s="31"/>
      <c r="P848" s="343">
        <f>E852/$E$848*H848</f>
        <v>0</v>
      </c>
      <c r="Q848" s="343">
        <f t="shared" ref="Q848:Q849" si="857">(S848/V848)*100</f>
        <v>0</v>
      </c>
      <c r="R848" s="344"/>
      <c r="S848" s="823">
        <f t="shared" ref="S848:S851" si="858">W848</f>
        <v>0</v>
      </c>
      <c r="T848" s="1012" t="s">
        <v>73</v>
      </c>
      <c r="U848" s="1013" t="s">
        <v>315</v>
      </c>
      <c r="V848" s="1014">
        <f t="shared" ref="V848:V851" si="859">+E848</f>
        <v>1239000</v>
      </c>
      <c r="W848" s="1015">
        <v>0</v>
      </c>
      <c r="X848" s="1015"/>
      <c r="Y848" s="1016"/>
      <c r="Z848" s="1016"/>
      <c r="AA848" s="1016"/>
      <c r="AB848" s="1015">
        <v>1239000</v>
      </c>
      <c r="AC848" s="1016"/>
      <c r="AD848" s="1016"/>
      <c r="AE848" s="1016"/>
      <c r="AF848" s="1016"/>
      <c r="AG848" s="1016"/>
      <c r="AH848" s="1016"/>
      <c r="AI848" s="1017"/>
      <c r="AJ848" s="1018" t="str">
        <f t="shared" si="850"/>
        <v>5.1.02.01.01.0024</v>
      </c>
      <c r="AK848" s="1001" t="str">
        <f t="shared" ref="AK848:AL848" si="860">+U848</f>
        <v>Belanja Alat/Bahan untuk Kegiatan Kantor-Alat Tulis kantor</v>
      </c>
      <c r="AL848" s="1019">
        <f t="shared" si="860"/>
        <v>1239000</v>
      </c>
      <c r="AM848" s="1020" t="s">
        <v>108</v>
      </c>
      <c r="AN848" s="1021"/>
      <c r="AO848" s="1022"/>
      <c r="AP848" s="1021"/>
      <c r="AQ848" s="1021"/>
      <c r="AR848" s="1021"/>
      <c r="AS848" s="1021"/>
      <c r="AT848" s="1021"/>
      <c r="AU848" s="1021"/>
      <c r="AV848" s="1022"/>
      <c r="AW848" s="1022"/>
      <c r="AX848" s="1023"/>
      <c r="AY848" s="1024">
        <f t="shared" ref="AY848:AY851" si="861">SUM(AM848:AX848)</f>
        <v>0</v>
      </c>
      <c r="AZ848" s="43"/>
      <c r="BA848" s="43"/>
      <c r="BB848" s="43"/>
    </row>
    <row r="849" spans="1:54" ht="45">
      <c r="A849" s="1663"/>
      <c r="B849" s="1661"/>
      <c r="C849" s="1005" t="s">
        <v>76</v>
      </c>
      <c r="D849" s="1006" t="s">
        <v>77</v>
      </c>
      <c r="E849" s="1007">
        <v>19620000</v>
      </c>
      <c r="F849" s="1008">
        <f t="shared" si="851"/>
        <v>0</v>
      </c>
      <c r="G849" s="1009">
        <f t="shared" si="852"/>
        <v>0</v>
      </c>
      <c r="H849" s="1010">
        <f>'Kertas Kerja Bantu'!G512</f>
        <v>0</v>
      </c>
      <c r="I849" s="1009">
        <f t="shared" si="853"/>
        <v>0</v>
      </c>
      <c r="J849" s="1009">
        <f t="shared" si="854"/>
        <v>0</v>
      </c>
      <c r="K849" s="1009">
        <f t="shared" si="855"/>
        <v>0</v>
      </c>
      <c r="L849" s="1011">
        <f t="shared" si="856"/>
        <v>19620000</v>
      </c>
      <c r="M849" s="1660"/>
      <c r="N849" s="1660"/>
      <c r="O849" s="31"/>
      <c r="P849" s="343">
        <f>E852/$E$849*H849</f>
        <v>0</v>
      </c>
      <c r="Q849" s="343">
        <f t="shared" si="857"/>
        <v>0</v>
      </c>
      <c r="R849" s="344"/>
      <c r="S849" s="823">
        <f t="shared" si="858"/>
        <v>0</v>
      </c>
      <c r="T849" s="1012" t="s">
        <v>76</v>
      </c>
      <c r="U849" s="1013" t="s">
        <v>77</v>
      </c>
      <c r="V849" s="1014">
        <f t="shared" si="859"/>
        <v>19620000</v>
      </c>
      <c r="W849" s="1015">
        <v>0</v>
      </c>
      <c r="X849" s="1016"/>
      <c r="Y849" s="1016"/>
      <c r="Z849" s="1016"/>
      <c r="AA849" s="1016"/>
      <c r="AB849" s="1015">
        <v>700000</v>
      </c>
      <c r="AC849" s="1016"/>
      <c r="AD849" s="1016"/>
      <c r="AE849" s="1016"/>
      <c r="AF849" s="1016"/>
      <c r="AG849" s="1015">
        <v>18920000</v>
      </c>
      <c r="AH849" s="1016"/>
      <c r="AI849" s="1025">
        <f>SUM(W849:AH849)</f>
        <v>19620000</v>
      </c>
      <c r="AJ849" s="1026" t="str">
        <f t="shared" si="850"/>
        <v>5.1.02.01.01.0026</v>
      </c>
      <c r="AK849" s="1027" t="str">
        <f t="shared" ref="AK849:AL849" si="862">+U849</f>
        <v>Belanja Alat/Bahan untuk Kegiatan Kantor-Bahan Cetak</v>
      </c>
      <c r="AL849" s="1028">
        <f t="shared" si="862"/>
        <v>19620000</v>
      </c>
      <c r="AM849" s="1020" t="s">
        <v>108</v>
      </c>
      <c r="AN849" s="1021"/>
      <c r="AO849" s="1022"/>
      <c r="AP849" s="1021"/>
      <c r="AQ849" s="1021"/>
      <c r="AR849" s="1021"/>
      <c r="AS849" s="1021"/>
      <c r="AT849" s="1021"/>
      <c r="AU849" s="1021"/>
      <c r="AV849" s="1022"/>
      <c r="AW849" s="1022"/>
      <c r="AX849" s="1023"/>
      <c r="AY849" s="1024">
        <f t="shared" si="861"/>
        <v>0</v>
      </c>
      <c r="AZ849" s="43"/>
      <c r="BA849" s="43"/>
      <c r="BB849" s="43"/>
    </row>
    <row r="850" spans="1:54" ht="45">
      <c r="A850" s="1663"/>
      <c r="B850" s="1696" t="s">
        <v>347</v>
      </c>
      <c r="C850" s="1005" t="s">
        <v>78</v>
      </c>
      <c r="D850" s="1006" t="s">
        <v>79</v>
      </c>
      <c r="E850" s="1029">
        <v>200000</v>
      </c>
      <c r="F850" s="1008">
        <f t="shared" si="851"/>
        <v>0</v>
      </c>
      <c r="G850" s="1009">
        <f t="shared" si="852"/>
        <v>0</v>
      </c>
      <c r="H850" s="1010">
        <f>'BERKALI KALI'!G505</f>
        <v>0</v>
      </c>
      <c r="I850" s="1009">
        <f t="shared" si="853"/>
        <v>0</v>
      </c>
      <c r="J850" s="1009">
        <f t="shared" si="854"/>
        <v>0</v>
      </c>
      <c r="K850" s="1009">
        <f t="shared" si="855"/>
        <v>0</v>
      </c>
      <c r="L850" s="1011">
        <f t="shared" si="856"/>
        <v>200000</v>
      </c>
      <c r="M850" s="1660"/>
      <c r="N850" s="1660"/>
      <c r="O850" s="31"/>
      <c r="P850" s="343">
        <f>E852/$E$850*H850</f>
        <v>0</v>
      </c>
      <c r="Q850" s="343">
        <f t="shared" ref="Q850:Q851" si="863">+S850/E848*100</f>
        <v>0</v>
      </c>
      <c r="R850" s="344"/>
      <c r="S850" s="823">
        <f t="shared" si="858"/>
        <v>0</v>
      </c>
      <c r="T850" s="1012" t="s">
        <v>78</v>
      </c>
      <c r="U850" s="1013" t="s">
        <v>79</v>
      </c>
      <c r="V850" s="903">
        <f t="shared" si="859"/>
        <v>200000</v>
      </c>
      <c r="W850" s="1015">
        <v>0</v>
      </c>
      <c r="X850" s="1016"/>
      <c r="Y850" s="1016"/>
      <c r="Z850" s="1016"/>
      <c r="AA850" s="1016"/>
      <c r="AB850" s="1015">
        <v>200000</v>
      </c>
      <c r="AC850" s="1016"/>
      <c r="AD850" s="1016"/>
      <c r="AE850" s="1016"/>
      <c r="AF850" s="1016"/>
      <c r="AG850" s="1016"/>
      <c r="AH850" s="1016"/>
      <c r="AI850" s="1030"/>
      <c r="AJ850" s="1026" t="str">
        <f t="shared" si="850"/>
        <v>5.1.02.01.01.0027</v>
      </c>
      <c r="AK850" s="1027" t="str">
        <f t="shared" ref="AK850:AL850" si="864">+U850</f>
        <v>Belanja Alat/Bahan untuk Kegiatan Kantor-Benda Pos</v>
      </c>
      <c r="AL850" s="1028">
        <f t="shared" si="864"/>
        <v>200000</v>
      </c>
      <c r="AM850" s="1020" t="s">
        <v>108</v>
      </c>
      <c r="AN850" s="1021"/>
      <c r="AO850" s="1022"/>
      <c r="AP850" s="1021"/>
      <c r="AQ850" s="1021"/>
      <c r="AR850" s="1021"/>
      <c r="AS850" s="1021"/>
      <c r="AT850" s="1021"/>
      <c r="AU850" s="1021"/>
      <c r="AV850" s="1022"/>
      <c r="AW850" s="1022"/>
      <c r="AX850" s="1023"/>
      <c r="AY850" s="1024">
        <f t="shared" si="861"/>
        <v>0</v>
      </c>
      <c r="AZ850" s="43"/>
      <c r="BA850" s="43"/>
      <c r="BB850" s="43"/>
    </row>
    <row r="851" spans="1:54" ht="45">
      <c r="A851" s="1664"/>
      <c r="B851" s="1661"/>
      <c r="C851" s="1005" t="s">
        <v>80</v>
      </c>
      <c r="D851" s="1006" t="s">
        <v>81</v>
      </c>
      <c r="E851" s="1029">
        <v>630000</v>
      </c>
      <c r="F851" s="1008">
        <f>+AY852</f>
        <v>0</v>
      </c>
      <c r="G851" s="1009">
        <f t="shared" si="852"/>
        <v>0</v>
      </c>
      <c r="H851" s="1010">
        <f>'BERKALI KALI'!G513</f>
        <v>0</v>
      </c>
      <c r="I851" s="1009">
        <f>+Q852</f>
        <v>0</v>
      </c>
      <c r="J851" s="1009">
        <f t="shared" si="854"/>
        <v>0</v>
      </c>
      <c r="K851" s="1009">
        <f t="shared" si="855"/>
        <v>0</v>
      </c>
      <c r="L851" s="1011">
        <f t="shared" si="856"/>
        <v>630000</v>
      </c>
      <c r="M851" s="1660"/>
      <c r="N851" s="1660"/>
      <c r="O851" s="31"/>
      <c r="P851" s="343">
        <f>E852/$E$851*H851</f>
        <v>0</v>
      </c>
      <c r="Q851" s="343">
        <f t="shared" si="863"/>
        <v>0</v>
      </c>
      <c r="R851" s="344"/>
      <c r="S851" s="823">
        <f t="shared" si="858"/>
        <v>0</v>
      </c>
      <c r="T851" s="1012" t="s">
        <v>80</v>
      </c>
      <c r="U851" s="1013" t="s">
        <v>81</v>
      </c>
      <c r="V851" s="903">
        <f t="shared" si="859"/>
        <v>630000</v>
      </c>
      <c r="W851" s="1015">
        <v>0</v>
      </c>
      <c r="X851" s="1016"/>
      <c r="Y851" s="1016"/>
      <c r="Z851" s="1016"/>
      <c r="AA851" s="1016"/>
      <c r="AB851" s="1015">
        <v>630000</v>
      </c>
      <c r="AC851" s="1016"/>
      <c r="AD851" s="1016"/>
      <c r="AE851" s="1016"/>
      <c r="AF851" s="1016"/>
      <c r="AG851" s="1016"/>
      <c r="AH851" s="1016"/>
      <c r="AI851" s="1030"/>
      <c r="AJ851" s="1026" t="str">
        <f t="shared" si="850"/>
        <v>5.1.02.01.01.0029</v>
      </c>
      <c r="AK851" s="1027" t="str">
        <f t="shared" ref="AK851:AL851" si="865">+U851</f>
        <v>Belanja Alat/Bahan untuk Kegiatan Kantor-Bahan Komputer</v>
      </c>
      <c r="AL851" s="1028">
        <f t="shared" si="865"/>
        <v>630000</v>
      </c>
      <c r="AM851" s="1020" t="s">
        <v>108</v>
      </c>
      <c r="AN851" s="1021"/>
      <c r="AO851" s="1022"/>
      <c r="AP851" s="1021"/>
      <c r="AQ851" s="1021"/>
      <c r="AR851" s="1021"/>
      <c r="AS851" s="1021"/>
      <c r="AT851" s="1021"/>
      <c r="AU851" s="1021"/>
      <c r="AV851" s="1022"/>
      <c r="AW851" s="1022"/>
      <c r="AX851" s="1023"/>
      <c r="AY851" s="1024">
        <f t="shared" si="861"/>
        <v>0</v>
      </c>
      <c r="AZ851" s="43"/>
      <c r="BA851" s="43"/>
      <c r="BB851" s="43"/>
    </row>
    <row r="852" spans="1:54" ht="15.75">
      <c r="A852" s="1034"/>
      <c r="B852" s="1035"/>
      <c r="C852" s="1036" t="s">
        <v>84</v>
      </c>
      <c r="D852" s="1037"/>
      <c r="E852" s="1038">
        <f>SUM(E848:E851)</f>
        <v>21689000</v>
      </c>
      <c r="F852" s="1038">
        <f>SUM(F847:F851)</f>
        <v>0</v>
      </c>
      <c r="G852" s="1058">
        <f>I852</f>
        <v>0</v>
      </c>
      <c r="H852" s="1039">
        <f t="shared" ref="H852:I852" si="866">P852</f>
        <v>0</v>
      </c>
      <c r="I852" s="1039">
        <f t="shared" si="866"/>
        <v>0</v>
      </c>
      <c r="J852" s="1039">
        <f t="shared" si="854"/>
        <v>0</v>
      </c>
      <c r="K852" s="1038">
        <f t="shared" ref="K852:L852" si="867">SUM(K848:K851)</f>
        <v>0</v>
      </c>
      <c r="L852" s="1038">
        <f t="shared" si="867"/>
        <v>21689000</v>
      </c>
      <c r="M852" s="1661"/>
      <c r="N852" s="1661"/>
      <c r="O852" s="31"/>
      <c r="P852" s="343">
        <f>SUM(P848:P851)</f>
        <v>0</v>
      </c>
      <c r="Q852" s="343">
        <f>+S852/E851*100</f>
        <v>0</v>
      </c>
      <c r="R852" s="344"/>
      <c r="S852" s="657">
        <f>SUM(S848:S851)</f>
        <v>0</v>
      </c>
      <c r="T852" s="344"/>
      <c r="U852" s="347">
        <f t="shared" ref="U852:AH852" si="868">SUM(U848:U851)</f>
        <v>0</v>
      </c>
      <c r="V852" s="1040">
        <f t="shared" si="868"/>
        <v>21689000</v>
      </c>
      <c r="W852" s="1016">
        <f t="shared" si="868"/>
        <v>0</v>
      </c>
      <c r="X852" s="1041">
        <f t="shared" si="868"/>
        <v>0</v>
      </c>
      <c r="Y852" s="1041">
        <f t="shared" si="868"/>
        <v>0</v>
      </c>
      <c r="Z852" s="1041">
        <f t="shared" si="868"/>
        <v>0</v>
      </c>
      <c r="AA852" s="1041">
        <f t="shared" si="868"/>
        <v>0</v>
      </c>
      <c r="AB852" s="1041">
        <f t="shared" si="868"/>
        <v>2769000</v>
      </c>
      <c r="AC852" s="1041">
        <f t="shared" si="868"/>
        <v>0</v>
      </c>
      <c r="AD852" s="1041">
        <f t="shared" si="868"/>
        <v>0</v>
      </c>
      <c r="AE852" s="1041">
        <f t="shared" si="868"/>
        <v>0</v>
      </c>
      <c r="AF852" s="1041">
        <f t="shared" si="868"/>
        <v>0</v>
      </c>
      <c r="AG852" s="1041">
        <f t="shared" si="868"/>
        <v>18920000</v>
      </c>
      <c r="AH852" s="1016">
        <f t="shared" si="868"/>
        <v>0</v>
      </c>
      <c r="AI852" s="1042">
        <f>SUM(W852:AH852)</f>
        <v>21689000</v>
      </c>
      <c r="AJ852" s="449"/>
      <c r="AK852" s="449"/>
      <c r="AL852" s="481">
        <f t="shared" ref="AL852:AY852" si="869">SUM(AL848:AL851)</f>
        <v>21689000</v>
      </c>
      <c r="AM852" s="1043">
        <f t="shared" si="869"/>
        <v>0</v>
      </c>
      <c r="AN852" s="1044">
        <f t="shared" si="869"/>
        <v>0</v>
      </c>
      <c r="AO852" s="1044">
        <f t="shared" si="869"/>
        <v>0</v>
      </c>
      <c r="AP852" s="1044">
        <f t="shared" si="869"/>
        <v>0</v>
      </c>
      <c r="AQ852" s="1044">
        <f t="shared" si="869"/>
        <v>0</v>
      </c>
      <c r="AR852" s="1044">
        <f t="shared" si="869"/>
        <v>0</v>
      </c>
      <c r="AS852" s="1044">
        <f t="shared" si="869"/>
        <v>0</v>
      </c>
      <c r="AT852" s="1044">
        <f t="shared" si="869"/>
        <v>0</v>
      </c>
      <c r="AU852" s="1044">
        <f t="shared" si="869"/>
        <v>0</v>
      </c>
      <c r="AV852" s="1044">
        <f t="shared" si="869"/>
        <v>0</v>
      </c>
      <c r="AW852" s="1044">
        <f t="shared" si="869"/>
        <v>0</v>
      </c>
      <c r="AX852" s="1045">
        <f t="shared" si="869"/>
        <v>0</v>
      </c>
      <c r="AY852" s="1046">
        <f t="shared" si="869"/>
        <v>0</v>
      </c>
      <c r="AZ852" s="43"/>
      <c r="BA852" s="43"/>
      <c r="BB852" s="43"/>
    </row>
    <row r="853" spans="1:54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168"/>
      <c r="M853" s="168"/>
      <c r="N853" s="168"/>
      <c r="O853" s="31"/>
      <c r="P853" s="31"/>
      <c r="Q853" s="31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</row>
    <row r="854" spans="1:54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168"/>
      <c r="M854" s="168"/>
      <c r="N854" s="168"/>
      <c r="O854" s="31"/>
      <c r="P854" s="31"/>
      <c r="Q854" s="31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</row>
    <row r="855" spans="1:54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168"/>
      <c r="M855" s="168"/>
      <c r="N855" s="168"/>
      <c r="O855" s="31"/>
      <c r="P855" s="31"/>
      <c r="Q855" s="31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</row>
    <row r="856" spans="1:54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168"/>
      <c r="M856" s="168"/>
      <c r="N856" s="168"/>
      <c r="O856" s="31"/>
      <c r="P856" s="31"/>
      <c r="Q856" s="31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</row>
    <row r="857" spans="1:54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168"/>
      <c r="M857" s="168"/>
      <c r="N857" s="168"/>
      <c r="O857" s="31"/>
      <c r="P857" s="31"/>
      <c r="Q857" s="31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</row>
    <row r="858" spans="1:54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168"/>
      <c r="M858" s="168"/>
      <c r="N858" s="168"/>
      <c r="O858" s="31"/>
      <c r="P858" s="31"/>
      <c r="Q858" s="31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</row>
    <row r="859" spans="1:54">
      <c r="A859" s="1612">
        <v>33</v>
      </c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168"/>
      <c r="M859" s="168"/>
      <c r="N859" s="168"/>
      <c r="O859" s="31"/>
      <c r="P859" s="31"/>
      <c r="Q859" s="31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</row>
    <row r="860" spans="1:54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168"/>
      <c r="M860" s="168"/>
      <c r="N860" s="168"/>
      <c r="O860" s="31"/>
      <c r="P860" s="31"/>
      <c r="Q860" s="31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</row>
    <row r="861" spans="1:54">
      <c r="A861" s="967"/>
      <c r="B861" s="1670" t="s">
        <v>45</v>
      </c>
      <c r="C861" s="1655"/>
      <c r="D861" s="1655"/>
      <c r="E861" s="1655"/>
      <c r="F861" s="1655"/>
      <c r="G861" s="1655"/>
      <c r="H861" s="1655"/>
      <c r="I861" s="1655"/>
      <c r="J861" s="1655"/>
      <c r="K861" s="1655"/>
      <c r="L861" s="1655"/>
      <c r="M861" s="1655"/>
      <c r="N861" s="1655"/>
      <c r="O861" s="31"/>
      <c r="P861" s="31"/>
      <c r="Q861" s="31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</row>
    <row r="862" spans="1:54">
      <c r="A862" s="967"/>
      <c r="B862" s="1670" t="s">
        <v>46</v>
      </c>
      <c r="C862" s="1655"/>
      <c r="D862" s="1655"/>
      <c r="E862" s="1655"/>
      <c r="F862" s="1655"/>
      <c r="G862" s="1655"/>
      <c r="H862" s="1655"/>
      <c r="I862" s="1655"/>
      <c r="J862" s="1655"/>
      <c r="K862" s="1655"/>
      <c r="L862" s="1655"/>
      <c r="M862" s="1655"/>
      <c r="N862" s="1655"/>
      <c r="O862" s="31"/>
      <c r="P862" s="31"/>
      <c r="Q862" s="31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</row>
    <row r="863" spans="1:54">
      <c r="A863" s="967"/>
      <c r="B863" s="1670" t="s">
        <v>47</v>
      </c>
      <c r="C863" s="1655"/>
      <c r="D863" s="1655"/>
      <c r="E863" s="1655"/>
      <c r="F863" s="1655"/>
      <c r="G863" s="1655"/>
      <c r="H863" s="1655"/>
      <c r="I863" s="1655"/>
      <c r="J863" s="1655"/>
      <c r="K863" s="1655"/>
      <c r="L863" s="1655"/>
      <c r="M863" s="1655"/>
      <c r="N863" s="1655"/>
      <c r="O863" s="31"/>
      <c r="P863" s="31"/>
      <c r="Q863" s="31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</row>
    <row r="864" spans="1:54" ht="15.75">
      <c r="A864" s="968"/>
      <c r="B864" s="968"/>
      <c r="C864" s="413"/>
      <c r="D864" s="413"/>
      <c r="E864" s="969"/>
      <c r="F864" s="970"/>
      <c r="G864" s="970"/>
      <c r="H864" s="970"/>
      <c r="I864" s="970"/>
      <c r="J864" s="970"/>
      <c r="K864" s="970"/>
      <c r="L864" s="969"/>
      <c r="M864" s="968"/>
      <c r="N864" s="968"/>
      <c r="O864" s="31"/>
      <c r="P864" s="971"/>
      <c r="Q864" s="972"/>
      <c r="R864" s="972"/>
      <c r="S864" s="972"/>
      <c r="T864" s="973"/>
      <c r="U864" s="973"/>
      <c r="V864" s="973"/>
      <c r="W864" s="974">
        <v>1</v>
      </c>
      <c r="X864" s="974">
        <v>2</v>
      </c>
      <c r="Y864" s="974">
        <v>3</v>
      </c>
      <c r="Z864" s="974">
        <v>4</v>
      </c>
      <c r="AA864" s="974">
        <v>5</v>
      </c>
      <c r="AB864" s="974">
        <v>6</v>
      </c>
      <c r="AC864" s="974">
        <v>7</v>
      </c>
      <c r="AD864" s="974">
        <v>8</v>
      </c>
      <c r="AE864" s="974">
        <v>9</v>
      </c>
      <c r="AF864" s="974">
        <v>10</v>
      </c>
      <c r="AG864" s="974">
        <v>11</v>
      </c>
      <c r="AH864" s="975">
        <v>12</v>
      </c>
      <c r="AI864" s="976"/>
      <c r="AJ864" s="977"/>
      <c r="AK864" s="978"/>
      <c r="AL864" s="979"/>
      <c r="AM864" s="980">
        <v>1</v>
      </c>
      <c r="AN864" s="980">
        <v>2</v>
      </c>
      <c r="AO864" s="980">
        <v>3</v>
      </c>
      <c r="AP864" s="980">
        <v>4</v>
      </c>
      <c r="AQ864" s="980">
        <v>5</v>
      </c>
      <c r="AR864" s="980">
        <v>6</v>
      </c>
      <c r="AS864" s="980">
        <v>7</v>
      </c>
      <c r="AT864" s="980">
        <v>8</v>
      </c>
      <c r="AU864" s="980">
        <v>9</v>
      </c>
      <c r="AV864" s="980">
        <v>10</v>
      </c>
      <c r="AW864" s="980">
        <v>11</v>
      </c>
      <c r="AX864" s="980">
        <v>12</v>
      </c>
      <c r="AY864" s="981" t="s">
        <v>95</v>
      </c>
      <c r="AZ864" s="43"/>
      <c r="BA864" s="43"/>
      <c r="BB864" s="43"/>
    </row>
    <row r="865" spans="1:54" ht="15.75">
      <c r="A865" s="1693" t="s">
        <v>56</v>
      </c>
      <c r="B865" s="1674" t="s">
        <v>57</v>
      </c>
      <c r="C865" s="1674" t="s">
        <v>58</v>
      </c>
      <c r="D865" s="1674" t="s">
        <v>59</v>
      </c>
      <c r="E865" s="1673" t="s">
        <v>60</v>
      </c>
      <c r="F865" s="1672" t="s">
        <v>61</v>
      </c>
      <c r="G865" s="1669" t="s">
        <v>62</v>
      </c>
      <c r="H865" s="1671"/>
      <c r="I865" s="1671"/>
      <c r="J865" s="1661"/>
      <c r="K865" s="1672" t="s">
        <v>63</v>
      </c>
      <c r="L865" s="1673" t="s">
        <v>64</v>
      </c>
      <c r="M865" s="1674" t="s">
        <v>65</v>
      </c>
      <c r="N865" s="1659" t="s">
        <v>66</v>
      </c>
      <c r="O865" s="31"/>
      <c r="P865" s="1662" t="s">
        <v>52</v>
      </c>
      <c r="Q865" s="1665" t="s">
        <v>53</v>
      </c>
      <c r="R865" s="1666"/>
      <c r="S865" s="1667" t="s">
        <v>54</v>
      </c>
      <c r="T865" s="982">
        <v>1</v>
      </c>
      <c r="U865" s="983"/>
      <c r="V865" s="983"/>
      <c r="W865" s="983"/>
      <c r="X865" s="983"/>
      <c r="Y865" s="983"/>
      <c r="Z865" s="983"/>
      <c r="AA865" s="983"/>
      <c r="AB865" s="983"/>
      <c r="AC865" s="983"/>
      <c r="AD865" s="983"/>
      <c r="AE865" s="983"/>
      <c r="AF865" s="983"/>
      <c r="AG865" s="983"/>
      <c r="AH865" s="983"/>
      <c r="AI865" s="976"/>
      <c r="AJ865" s="411">
        <v>1</v>
      </c>
      <c r="AK865" s="412"/>
      <c r="AL865" s="984"/>
      <c r="AM865" s="1736"/>
      <c r="AN865" s="1671"/>
      <c r="AO865" s="1671"/>
      <c r="AP865" s="1671"/>
      <c r="AQ865" s="1671"/>
      <c r="AR865" s="1671"/>
      <c r="AS865" s="1671"/>
      <c r="AT865" s="1671"/>
      <c r="AU865" s="1671"/>
      <c r="AV865" s="1671"/>
      <c r="AW865" s="1671"/>
      <c r="AX865" s="1671"/>
      <c r="AY865" s="985"/>
      <c r="AZ865" s="43"/>
      <c r="BA865" s="43"/>
      <c r="BB865" s="43"/>
    </row>
    <row r="866" spans="1:54" ht="15.75">
      <c r="A866" s="1663"/>
      <c r="B866" s="1660"/>
      <c r="C866" s="1660"/>
      <c r="D866" s="1660"/>
      <c r="E866" s="1660"/>
      <c r="F866" s="1660"/>
      <c r="G866" s="1669" t="s">
        <v>68</v>
      </c>
      <c r="H866" s="1661"/>
      <c r="I866" s="1669" t="s">
        <v>69</v>
      </c>
      <c r="J866" s="1661"/>
      <c r="K866" s="1660"/>
      <c r="L866" s="1660"/>
      <c r="M866" s="1660"/>
      <c r="N866" s="1660"/>
      <c r="O866" s="31"/>
      <c r="P866" s="1663"/>
      <c r="Q866" s="1663"/>
      <c r="R866" s="1663"/>
      <c r="S866" s="1663"/>
      <c r="T866" s="986"/>
      <c r="U866" s="986"/>
      <c r="V866" s="986"/>
      <c r="W866" s="987" t="s">
        <v>16</v>
      </c>
      <c r="X866" s="987" t="s">
        <v>70</v>
      </c>
      <c r="Y866" s="988" t="s">
        <v>18</v>
      </c>
      <c r="Z866" s="988" t="s">
        <v>19</v>
      </c>
      <c r="AA866" s="988" t="s">
        <v>20</v>
      </c>
      <c r="AB866" s="988" t="s">
        <v>21</v>
      </c>
      <c r="AC866" s="988" t="s">
        <v>22</v>
      </c>
      <c r="AD866" s="987" t="s">
        <v>23</v>
      </c>
      <c r="AE866" s="987" t="s">
        <v>24</v>
      </c>
      <c r="AF866" s="987" t="s">
        <v>25</v>
      </c>
      <c r="AG866" s="987" t="s">
        <v>26</v>
      </c>
      <c r="AH866" s="987" t="s">
        <v>27</v>
      </c>
      <c r="AI866" s="989"/>
      <c r="AJ866" s="990"/>
      <c r="AK866" s="990"/>
      <c r="AL866" s="991"/>
      <c r="AM866" s="992" t="s">
        <v>16</v>
      </c>
      <c r="AN866" s="992" t="s">
        <v>70</v>
      </c>
      <c r="AO866" s="993" t="s">
        <v>18</v>
      </c>
      <c r="AP866" s="993" t="s">
        <v>19</v>
      </c>
      <c r="AQ866" s="993" t="s">
        <v>20</v>
      </c>
      <c r="AR866" s="993" t="s">
        <v>21</v>
      </c>
      <c r="AS866" s="993" t="s">
        <v>22</v>
      </c>
      <c r="AT866" s="992" t="s">
        <v>23</v>
      </c>
      <c r="AU866" s="992" t="s">
        <v>24</v>
      </c>
      <c r="AV866" s="992" t="s">
        <v>25</v>
      </c>
      <c r="AW866" s="992" t="s">
        <v>26</v>
      </c>
      <c r="AX866" s="992" t="s">
        <v>27</v>
      </c>
      <c r="AY866" s="994"/>
      <c r="AZ866" s="43"/>
      <c r="BA866" s="43"/>
      <c r="BB866" s="43"/>
    </row>
    <row r="867" spans="1:54" ht="15.75">
      <c r="A867" s="1664"/>
      <c r="B867" s="1661"/>
      <c r="C867" s="1661"/>
      <c r="D867" s="1661"/>
      <c r="E867" s="1661"/>
      <c r="F867" s="1661"/>
      <c r="G867" s="995" t="s">
        <v>53</v>
      </c>
      <c r="H867" s="995" t="s">
        <v>71</v>
      </c>
      <c r="I867" s="995" t="s">
        <v>53</v>
      </c>
      <c r="J867" s="995" t="s">
        <v>71</v>
      </c>
      <c r="K867" s="1661"/>
      <c r="L867" s="1661"/>
      <c r="M867" s="1661"/>
      <c r="N867" s="1661"/>
      <c r="O867" s="31"/>
      <c r="P867" s="1664"/>
      <c r="Q867" s="1664"/>
      <c r="R867" s="1664"/>
      <c r="S867" s="1664"/>
      <c r="T867" s="996">
        <f>+B866</f>
        <v>0</v>
      </c>
      <c r="U867" s="997" t="s">
        <v>341</v>
      </c>
      <c r="V867" s="473" t="str">
        <f>F865</f>
        <v>REALISASI 
 (Rp)</v>
      </c>
      <c r="W867" s="998"/>
      <c r="X867" s="998"/>
      <c r="Y867" s="998"/>
      <c r="Z867" s="998"/>
      <c r="AA867" s="998"/>
      <c r="AB867" s="998"/>
      <c r="AC867" s="998"/>
      <c r="AD867" s="998"/>
      <c r="AE867" s="998"/>
      <c r="AF867" s="998"/>
      <c r="AG867" s="998"/>
      <c r="AH867" s="998"/>
      <c r="AI867" s="999"/>
      <c r="AJ867" s="1000">
        <f t="shared" ref="AJ867:AJ872" si="870">+T867</f>
        <v>0</v>
      </c>
      <c r="AK867" s="1001">
        <f>+B867</f>
        <v>0</v>
      </c>
      <c r="AL867" s="1002">
        <f>+AL868+AL869</f>
        <v>3386000</v>
      </c>
      <c r="AM867" s="1003"/>
      <c r="AN867" s="1003"/>
      <c r="AO867" s="1003"/>
      <c r="AP867" s="1003"/>
      <c r="AQ867" s="1003"/>
      <c r="AR867" s="1003"/>
      <c r="AS867" s="1003"/>
      <c r="AT867" s="1003"/>
      <c r="AU867" s="1003"/>
      <c r="AV867" s="1003"/>
      <c r="AW867" s="1003"/>
      <c r="AX867" s="1003"/>
      <c r="AY867" s="1004">
        <f>SUM(AY868:AY872)</f>
        <v>0</v>
      </c>
      <c r="AZ867" s="43"/>
      <c r="BA867" s="43"/>
      <c r="BB867" s="43"/>
    </row>
    <row r="868" spans="1:54" ht="45">
      <c r="A868" s="1694">
        <v>1</v>
      </c>
      <c r="B868" s="1695" t="s">
        <v>348</v>
      </c>
      <c r="C868" s="1005" t="s">
        <v>73</v>
      </c>
      <c r="D868" s="1006" t="s">
        <v>315</v>
      </c>
      <c r="E868" s="1007">
        <v>2031000</v>
      </c>
      <c r="F868" s="1008">
        <f t="shared" ref="F868:F872" si="871">+AY870</f>
        <v>0</v>
      </c>
      <c r="G868" s="1009">
        <f t="shared" ref="G868:G873" si="872">+I868</f>
        <v>0</v>
      </c>
      <c r="H868" s="1010">
        <f>'BERKALI KALI'!G528</f>
        <v>0</v>
      </c>
      <c r="I868" s="1009">
        <f t="shared" ref="I868:I872" si="873">+Q870</f>
        <v>0</v>
      </c>
      <c r="J868" s="1009">
        <f t="shared" ref="J868:J873" si="874">+F868/E868*100</f>
        <v>0</v>
      </c>
      <c r="K868" s="1009">
        <f t="shared" ref="K868:K872" si="875">S868</f>
        <v>0</v>
      </c>
      <c r="L868" s="1011">
        <f t="shared" ref="L868:L872" si="876">+E868-F868</f>
        <v>2031000</v>
      </c>
      <c r="M868" s="1668"/>
      <c r="N868" s="1668"/>
      <c r="O868" s="31"/>
      <c r="P868" s="343">
        <f>E873/$E$868*H868</f>
        <v>0</v>
      </c>
      <c r="Q868" s="343">
        <f t="shared" ref="Q868:Q872" si="877">(S868/V868)*100</f>
        <v>0</v>
      </c>
      <c r="R868" s="344"/>
      <c r="S868" s="823">
        <f t="shared" ref="S868:S872" si="878">W868</f>
        <v>0</v>
      </c>
      <c r="T868" s="1012" t="s">
        <v>73</v>
      </c>
      <c r="U868" s="1013" t="s">
        <v>315</v>
      </c>
      <c r="V868" s="1014">
        <f t="shared" ref="V868:V872" si="879">+E868</f>
        <v>2031000</v>
      </c>
      <c r="W868" s="1015">
        <v>0</v>
      </c>
      <c r="X868" s="1015">
        <v>0</v>
      </c>
      <c r="Y868" s="1015">
        <v>0</v>
      </c>
      <c r="Z868" s="1015">
        <v>0</v>
      </c>
      <c r="AA868" s="1015">
        <v>2031000</v>
      </c>
      <c r="AB868" s="1015">
        <v>0</v>
      </c>
      <c r="AC868" s="1015">
        <v>0</v>
      </c>
      <c r="AD868" s="1015">
        <v>0</v>
      </c>
      <c r="AE868" s="1015">
        <v>0</v>
      </c>
      <c r="AF868" s="1015">
        <v>0</v>
      </c>
      <c r="AG868" s="1015">
        <v>0</v>
      </c>
      <c r="AH868" s="1015">
        <v>0</v>
      </c>
      <c r="AI868" s="1017"/>
      <c r="AJ868" s="1018" t="str">
        <f t="shared" si="870"/>
        <v>5.1.02.01.01.0024</v>
      </c>
      <c r="AK868" s="1001" t="str">
        <f t="shared" ref="AK868:AL868" si="880">+U868</f>
        <v>Belanja Alat/Bahan untuk Kegiatan Kantor-Alat Tulis kantor</v>
      </c>
      <c r="AL868" s="1019">
        <f t="shared" si="880"/>
        <v>2031000</v>
      </c>
      <c r="AM868" s="1020" t="s">
        <v>108</v>
      </c>
      <c r="AN868" s="1015">
        <v>0</v>
      </c>
      <c r="AO868" s="1015">
        <v>0</v>
      </c>
      <c r="AP868" s="1015">
        <v>0</v>
      </c>
      <c r="AQ868" s="1015">
        <v>0</v>
      </c>
      <c r="AR868" s="1015">
        <v>0</v>
      </c>
      <c r="AS868" s="1015">
        <v>0</v>
      </c>
      <c r="AT868" s="1015">
        <v>0</v>
      </c>
      <c r="AU868" s="1015">
        <v>0</v>
      </c>
      <c r="AV868" s="1015">
        <v>0</v>
      </c>
      <c r="AW868" s="1015">
        <v>0</v>
      </c>
      <c r="AX868" s="1015">
        <v>0</v>
      </c>
      <c r="AY868" s="1024">
        <f t="shared" ref="AY868:AY872" si="881">SUM(AM868:AX868)</f>
        <v>0</v>
      </c>
      <c r="AZ868" s="43"/>
      <c r="BA868" s="43"/>
      <c r="BB868" s="43"/>
    </row>
    <row r="869" spans="1:54" ht="45">
      <c r="A869" s="1663"/>
      <c r="B869" s="1661"/>
      <c r="C869" s="1005" t="s">
        <v>76</v>
      </c>
      <c r="D869" s="1006" t="s">
        <v>77</v>
      </c>
      <c r="E869" s="1007">
        <v>1355000</v>
      </c>
      <c r="F869" s="1008">
        <f t="shared" si="871"/>
        <v>0</v>
      </c>
      <c r="G869" s="1009">
        <f t="shared" si="872"/>
        <v>0</v>
      </c>
      <c r="H869" s="1010">
        <f>'Kertas Kerja Bantu'!G516</f>
        <v>0</v>
      </c>
      <c r="I869" s="1009">
        <f t="shared" si="873"/>
        <v>0</v>
      </c>
      <c r="J869" s="1009">
        <f t="shared" si="874"/>
        <v>0</v>
      </c>
      <c r="K869" s="1009">
        <f t="shared" si="875"/>
        <v>0</v>
      </c>
      <c r="L869" s="1011">
        <f t="shared" si="876"/>
        <v>1355000</v>
      </c>
      <c r="M869" s="1660"/>
      <c r="N869" s="1660"/>
      <c r="O869" s="31"/>
      <c r="P869" s="343">
        <f>E873/$E$869*H869</f>
        <v>0</v>
      </c>
      <c r="Q869" s="343">
        <f t="shared" si="877"/>
        <v>0</v>
      </c>
      <c r="R869" s="344"/>
      <c r="S869" s="823">
        <f t="shared" si="878"/>
        <v>0</v>
      </c>
      <c r="T869" s="1012" t="s">
        <v>76</v>
      </c>
      <c r="U869" s="1013" t="s">
        <v>77</v>
      </c>
      <c r="V869" s="1014">
        <f t="shared" si="879"/>
        <v>1355000</v>
      </c>
      <c r="W869" s="1015">
        <v>0</v>
      </c>
      <c r="X869" s="1015">
        <v>0</v>
      </c>
      <c r="Y869" s="1015">
        <v>0</v>
      </c>
      <c r="Z869" s="1015">
        <v>0</v>
      </c>
      <c r="AA869" s="1015">
        <v>875000</v>
      </c>
      <c r="AB869" s="1015">
        <v>0</v>
      </c>
      <c r="AC869" s="1015">
        <v>0</v>
      </c>
      <c r="AD869" s="1015">
        <v>0</v>
      </c>
      <c r="AE869" s="1015">
        <v>0</v>
      </c>
      <c r="AF869" s="1015">
        <v>0</v>
      </c>
      <c r="AG869" s="1015">
        <v>480000</v>
      </c>
      <c r="AH869" s="1015">
        <v>0</v>
      </c>
      <c r="AI869" s="1025">
        <f>SUM(W869:AH869)</f>
        <v>1355000</v>
      </c>
      <c r="AJ869" s="1026" t="str">
        <f t="shared" si="870"/>
        <v>5.1.02.01.01.0026</v>
      </c>
      <c r="AK869" s="1027" t="str">
        <f t="shared" ref="AK869:AL869" si="882">+U869</f>
        <v>Belanja Alat/Bahan untuk Kegiatan Kantor-Bahan Cetak</v>
      </c>
      <c r="AL869" s="1028">
        <f t="shared" si="882"/>
        <v>1355000</v>
      </c>
      <c r="AM869" s="1020" t="s">
        <v>108</v>
      </c>
      <c r="AN869" s="1015">
        <v>0</v>
      </c>
      <c r="AO869" s="1015">
        <v>0</v>
      </c>
      <c r="AP869" s="1015">
        <v>0</v>
      </c>
      <c r="AQ869" s="1015">
        <v>0</v>
      </c>
      <c r="AR869" s="1015">
        <v>0</v>
      </c>
      <c r="AS869" s="1015">
        <v>0</v>
      </c>
      <c r="AT869" s="1015">
        <v>0</v>
      </c>
      <c r="AU869" s="1015">
        <v>0</v>
      </c>
      <c r="AV869" s="1015">
        <v>0</v>
      </c>
      <c r="AW869" s="1015">
        <v>0</v>
      </c>
      <c r="AX869" s="1015">
        <v>0</v>
      </c>
      <c r="AY869" s="1024">
        <f t="shared" si="881"/>
        <v>0</v>
      </c>
      <c r="AZ869" s="43"/>
      <c r="BA869" s="43"/>
      <c r="BB869" s="43"/>
    </row>
    <row r="870" spans="1:54" ht="45">
      <c r="A870" s="1663"/>
      <c r="B870" s="1696" t="s">
        <v>349</v>
      </c>
      <c r="C870" s="1005" t="s">
        <v>78</v>
      </c>
      <c r="D870" s="1006" t="s">
        <v>79</v>
      </c>
      <c r="E870" s="1029">
        <v>100000</v>
      </c>
      <c r="F870" s="1008">
        <f t="shared" si="871"/>
        <v>0</v>
      </c>
      <c r="G870" s="1009">
        <f t="shared" si="872"/>
        <v>0</v>
      </c>
      <c r="H870" s="1010">
        <f>'BERKALI KALI'!G524</f>
        <v>0</v>
      </c>
      <c r="I870" s="1009">
        <f t="shared" si="873"/>
        <v>0</v>
      </c>
      <c r="J870" s="1009">
        <f t="shared" si="874"/>
        <v>0</v>
      </c>
      <c r="K870" s="1009">
        <f t="shared" si="875"/>
        <v>0</v>
      </c>
      <c r="L870" s="1011">
        <f t="shared" si="876"/>
        <v>100000</v>
      </c>
      <c r="M870" s="1660"/>
      <c r="N870" s="1660"/>
      <c r="O870" s="31"/>
      <c r="P870" s="343">
        <f>E873/$E$870*H870</f>
        <v>0</v>
      </c>
      <c r="Q870" s="343">
        <f t="shared" si="877"/>
        <v>0</v>
      </c>
      <c r="R870" s="344"/>
      <c r="S870" s="823">
        <f t="shared" si="878"/>
        <v>0</v>
      </c>
      <c r="T870" s="1012" t="s">
        <v>78</v>
      </c>
      <c r="U870" s="1013" t="s">
        <v>79</v>
      </c>
      <c r="V870" s="903">
        <f t="shared" si="879"/>
        <v>100000</v>
      </c>
      <c r="W870" s="1015">
        <v>0</v>
      </c>
      <c r="X870" s="1015">
        <v>0</v>
      </c>
      <c r="Y870" s="1015">
        <v>0</v>
      </c>
      <c r="Z870" s="1015">
        <v>0</v>
      </c>
      <c r="AA870" s="1015">
        <v>100000</v>
      </c>
      <c r="AB870" s="1015">
        <v>0</v>
      </c>
      <c r="AC870" s="1015">
        <v>0</v>
      </c>
      <c r="AD870" s="1015">
        <v>0</v>
      </c>
      <c r="AE870" s="1015">
        <v>0</v>
      </c>
      <c r="AF870" s="1015">
        <v>0</v>
      </c>
      <c r="AG870" s="1015">
        <v>0</v>
      </c>
      <c r="AH870" s="1015">
        <v>0</v>
      </c>
      <c r="AI870" s="1030"/>
      <c r="AJ870" s="1026" t="str">
        <f t="shared" si="870"/>
        <v>5.1.02.01.01.0027</v>
      </c>
      <c r="AK870" s="1027" t="str">
        <f t="shared" ref="AK870:AL870" si="883">+U870</f>
        <v>Belanja Alat/Bahan untuk Kegiatan Kantor-Benda Pos</v>
      </c>
      <c r="AL870" s="1028">
        <f t="shared" si="883"/>
        <v>100000</v>
      </c>
      <c r="AM870" s="1020" t="s">
        <v>108</v>
      </c>
      <c r="AN870" s="1015">
        <v>0</v>
      </c>
      <c r="AO870" s="1015">
        <v>0</v>
      </c>
      <c r="AP870" s="1015">
        <v>0</v>
      </c>
      <c r="AQ870" s="1015">
        <v>0</v>
      </c>
      <c r="AR870" s="1015">
        <v>0</v>
      </c>
      <c r="AS870" s="1015">
        <v>0</v>
      </c>
      <c r="AT870" s="1015">
        <v>0</v>
      </c>
      <c r="AU870" s="1015">
        <v>0</v>
      </c>
      <c r="AV870" s="1015">
        <v>0</v>
      </c>
      <c r="AW870" s="1015">
        <v>0</v>
      </c>
      <c r="AX870" s="1015">
        <v>0</v>
      </c>
      <c r="AY870" s="1024">
        <f t="shared" si="881"/>
        <v>0</v>
      </c>
      <c r="AZ870" s="43"/>
      <c r="BA870" s="43"/>
      <c r="BB870" s="43"/>
    </row>
    <row r="871" spans="1:54" ht="45">
      <c r="A871" s="1663"/>
      <c r="B871" s="1660"/>
      <c r="C871" s="1005" t="s">
        <v>80</v>
      </c>
      <c r="D871" s="1006" t="s">
        <v>81</v>
      </c>
      <c r="E871" s="1029">
        <v>252000</v>
      </c>
      <c r="F871" s="1008">
        <f t="shared" si="871"/>
        <v>0</v>
      </c>
      <c r="G871" s="1009">
        <f t="shared" si="872"/>
        <v>0</v>
      </c>
      <c r="H871" s="1010">
        <f>'BERKALI KALI'!G528</f>
        <v>0</v>
      </c>
      <c r="I871" s="1009">
        <f t="shared" si="873"/>
        <v>0</v>
      </c>
      <c r="J871" s="1009">
        <f t="shared" si="874"/>
        <v>0</v>
      </c>
      <c r="K871" s="1009">
        <f t="shared" si="875"/>
        <v>0</v>
      </c>
      <c r="L871" s="1011">
        <f t="shared" si="876"/>
        <v>252000</v>
      </c>
      <c r="M871" s="1660"/>
      <c r="N871" s="1660"/>
      <c r="O871" s="31"/>
      <c r="P871" s="343">
        <f>E873/$E$868*H871</f>
        <v>0</v>
      </c>
      <c r="Q871" s="343">
        <f t="shared" si="877"/>
        <v>0</v>
      </c>
      <c r="R871" s="344"/>
      <c r="S871" s="823">
        <f t="shared" si="878"/>
        <v>0</v>
      </c>
      <c r="T871" s="1012" t="s">
        <v>80</v>
      </c>
      <c r="U871" s="1013" t="s">
        <v>81</v>
      </c>
      <c r="V871" s="903">
        <f t="shared" si="879"/>
        <v>252000</v>
      </c>
      <c r="W871" s="1015">
        <v>0</v>
      </c>
      <c r="X871" s="1015">
        <v>0</v>
      </c>
      <c r="Y871" s="1015">
        <v>0</v>
      </c>
      <c r="Z871" s="1015">
        <v>0</v>
      </c>
      <c r="AA871" s="1015">
        <v>252000</v>
      </c>
      <c r="AB871" s="1015">
        <v>0</v>
      </c>
      <c r="AC871" s="1015">
        <v>0</v>
      </c>
      <c r="AD871" s="1015">
        <v>0</v>
      </c>
      <c r="AE871" s="1015">
        <v>0</v>
      </c>
      <c r="AF871" s="1015">
        <v>0</v>
      </c>
      <c r="AG871" s="1015">
        <v>0</v>
      </c>
      <c r="AH871" s="1015">
        <v>0</v>
      </c>
      <c r="AI871" s="1030"/>
      <c r="AJ871" s="1026" t="str">
        <f t="shared" si="870"/>
        <v>5.1.02.01.01.0029</v>
      </c>
      <c r="AK871" s="1027" t="str">
        <f t="shared" ref="AK871:AL871" si="884">+U871</f>
        <v>Belanja Alat/Bahan untuk Kegiatan Kantor-Bahan Komputer</v>
      </c>
      <c r="AL871" s="1028">
        <f t="shared" si="884"/>
        <v>252000</v>
      </c>
      <c r="AM871" s="1020" t="s">
        <v>108</v>
      </c>
      <c r="AN871" s="1015">
        <v>0</v>
      </c>
      <c r="AO871" s="1015">
        <v>0</v>
      </c>
      <c r="AP871" s="1015">
        <v>0</v>
      </c>
      <c r="AQ871" s="1015">
        <v>0</v>
      </c>
      <c r="AR871" s="1015">
        <v>0</v>
      </c>
      <c r="AS871" s="1015">
        <v>0</v>
      </c>
      <c r="AT871" s="1015">
        <v>0</v>
      </c>
      <c r="AU871" s="1015">
        <v>0</v>
      </c>
      <c r="AV871" s="1015">
        <v>0</v>
      </c>
      <c r="AW871" s="1015">
        <v>0</v>
      </c>
      <c r="AX871" s="1015">
        <v>0</v>
      </c>
      <c r="AY871" s="1024">
        <f t="shared" si="881"/>
        <v>0</v>
      </c>
      <c r="AZ871" s="43"/>
      <c r="BA871" s="43"/>
      <c r="BB871" s="43"/>
    </row>
    <row r="872" spans="1:54" ht="30">
      <c r="A872" s="1664"/>
      <c r="B872" s="1661"/>
      <c r="C872" s="1050" t="s">
        <v>99</v>
      </c>
      <c r="D872" s="1051" t="s">
        <v>350</v>
      </c>
      <c r="E872" s="1032">
        <v>2100000</v>
      </c>
      <c r="F872" s="1008">
        <f t="shared" si="871"/>
        <v>0</v>
      </c>
      <c r="G872" s="1009">
        <f t="shared" si="872"/>
        <v>0</v>
      </c>
      <c r="H872" s="1010">
        <f>'Kertas Kerja Bantu'!G518</f>
        <v>0</v>
      </c>
      <c r="I872" s="1009">
        <f t="shared" si="873"/>
        <v>0</v>
      </c>
      <c r="J872" s="1009">
        <f t="shared" si="874"/>
        <v>0</v>
      </c>
      <c r="K872" s="1009">
        <f t="shared" si="875"/>
        <v>0</v>
      </c>
      <c r="L872" s="1011">
        <f t="shared" si="876"/>
        <v>2100000</v>
      </c>
      <c r="M872" s="1660"/>
      <c r="N872" s="1660"/>
      <c r="O872" s="31"/>
      <c r="P872" s="343">
        <f>E873/$E$868*H872</f>
        <v>0</v>
      </c>
      <c r="Q872" s="343">
        <f t="shared" si="877"/>
        <v>0</v>
      </c>
      <c r="R872" s="839"/>
      <c r="S872" s="823">
        <f t="shared" si="878"/>
        <v>0</v>
      </c>
      <c r="T872" s="1012" t="s">
        <v>99</v>
      </c>
      <c r="U872" s="1013" t="s">
        <v>100</v>
      </c>
      <c r="V872" s="1033">
        <f t="shared" si="879"/>
        <v>2100000</v>
      </c>
      <c r="W872" s="1015">
        <v>0</v>
      </c>
      <c r="X872" s="1015">
        <v>0</v>
      </c>
      <c r="Y872" s="1015">
        <v>0</v>
      </c>
      <c r="Z872" s="1016"/>
      <c r="AA872" s="1015">
        <v>300000</v>
      </c>
      <c r="AB872" s="1015">
        <v>300000</v>
      </c>
      <c r="AC872" s="1015">
        <v>300000</v>
      </c>
      <c r="AD872" s="1015">
        <v>300000</v>
      </c>
      <c r="AE872" s="1015">
        <v>300000</v>
      </c>
      <c r="AF872" s="1015">
        <v>300000</v>
      </c>
      <c r="AG872" s="1015">
        <v>300000</v>
      </c>
      <c r="AH872" s="1015" t="s">
        <v>351</v>
      </c>
      <c r="AI872" s="1030"/>
      <c r="AJ872" s="1026" t="str">
        <f t="shared" si="870"/>
        <v>5.1.02.01.01.0052</v>
      </c>
      <c r="AK872" s="1027" t="str">
        <f t="shared" ref="AK872:AL872" si="885">+U872</f>
        <v>Belanja Makanan dan Minuman Rapat</v>
      </c>
      <c r="AL872" s="1028">
        <f t="shared" si="885"/>
        <v>2100000</v>
      </c>
      <c r="AM872" s="1020" t="s">
        <v>108</v>
      </c>
      <c r="AN872" s="1015">
        <v>0</v>
      </c>
      <c r="AO872" s="1015">
        <v>0</v>
      </c>
      <c r="AP872" s="1015">
        <v>0</v>
      </c>
      <c r="AQ872" s="1015">
        <v>0</v>
      </c>
      <c r="AR872" s="1015">
        <v>0</v>
      </c>
      <c r="AS872" s="1015">
        <v>0</v>
      </c>
      <c r="AT872" s="1015">
        <v>0</v>
      </c>
      <c r="AU872" s="1015">
        <v>0</v>
      </c>
      <c r="AV872" s="1015">
        <v>0</v>
      </c>
      <c r="AW872" s="1015">
        <v>0</v>
      </c>
      <c r="AX872" s="1015">
        <v>0</v>
      </c>
      <c r="AY872" s="1024">
        <f t="shared" si="881"/>
        <v>0</v>
      </c>
      <c r="AZ872" s="43"/>
      <c r="BA872" s="43"/>
      <c r="BB872" s="43"/>
    </row>
    <row r="873" spans="1:54" ht="15.75">
      <c r="A873" s="1034"/>
      <c r="B873" s="1035"/>
      <c r="C873" s="1036" t="s">
        <v>84</v>
      </c>
      <c r="D873" s="1037"/>
      <c r="E873" s="1038">
        <f t="shared" ref="E873:F873" si="886">SUM(E868:E872)</f>
        <v>5838000</v>
      </c>
      <c r="F873" s="1038">
        <f t="shared" si="886"/>
        <v>0</v>
      </c>
      <c r="G873" s="1039">
        <f t="shared" si="872"/>
        <v>0</v>
      </c>
      <c r="H873" s="1039">
        <f t="shared" ref="H873:I873" si="887">P873</f>
        <v>0</v>
      </c>
      <c r="I873" s="1039">
        <f t="shared" si="887"/>
        <v>0</v>
      </c>
      <c r="J873" s="1039">
        <f t="shared" si="874"/>
        <v>0</v>
      </c>
      <c r="K873" s="1038">
        <f t="shared" ref="K873:L873" si="888">SUM(K868:K872)</f>
        <v>0</v>
      </c>
      <c r="L873" s="1038">
        <f t="shared" si="888"/>
        <v>5838000</v>
      </c>
      <c r="M873" s="1661"/>
      <c r="N873" s="1661"/>
      <c r="O873" s="31"/>
      <c r="P873" s="343">
        <f>SUM(P868:P872)</f>
        <v>0</v>
      </c>
      <c r="Q873" s="343">
        <f>+S873/E871*100</f>
        <v>0</v>
      </c>
      <c r="R873" s="344"/>
      <c r="S873" s="657">
        <f>SUM(S868:S872)</f>
        <v>0</v>
      </c>
      <c r="T873" s="344"/>
      <c r="U873" s="347">
        <f t="shared" ref="U873:AH873" si="889">SUM(U868:U872)</f>
        <v>0</v>
      </c>
      <c r="V873" s="1040">
        <f t="shared" si="889"/>
        <v>5838000</v>
      </c>
      <c r="W873" s="1016">
        <f t="shared" si="889"/>
        <v>0</v>
      </c>
      <c r="X873" s="1041">
        <f t="shared" si="889"/>
        <v>0</v>
      </c>
      <c r="Y873" s="1041">
        <f t="shared" si="889"/>
        <v>0</v>
      </c>
      <c r="Z873" s="1041">
        <f t="shared" si="889"/>
        <v>0</v>
      </c>
      <c r="AA873" s="1041">
        <f t="shared" si="889"/>
        <v>3558000</v>
      </c>
      <c r="AB873" s="1041">
        <f t="shared" si="889"/>
        <v>300000</v>
      </c>
      <c r="AC873" s="1041">
        <f t="shared" si="889"/>
        <v>300000</v>
      </c>
      <c r="AD873" s="1041">
        <f t="shared" si="889"/>
        <v>300000</v>
      </c>
      <c r="AE873" s="1041">
        <f t="shared" si="889"/>
        <v>300000</v>
      </c>
      <c r="AF873" s="1041">
        <f t="shared" si="889"/>
        <v>300000</v>
      </c>
      <c r="AG873" s="1041">
        <f t="shared" si="889"/>
        <v>780000</v>
      </c>
      <c r="AH873" s="1016">
        <f t="shared" si="889"/>
        <v>0</v>
      </c>
      <c r="AI873" s="1042">
        <f>SUM(W873:AH873)</f>
        <v>5838000</v>
      </c>
      <c r="AJ873" s="449"/>
      <c r="AK873" s="449"/>
      <c r="AL873" s="481">
        <f t="shared" ref="AL873:AY873" si="890">SUM(AL868:AL872)</f>
        <v>5838000</v>
      </c>
      <c r="AM873" s="1043">
        <f t="shared" si="890"/>
        <v>0</v>
      </c>
      <c r="AN873" s="1044">
        <f t="shared" si="890"/>
        <v>0</v>
      </c>
      <c r="AO873" s="1044">
        <f t="shared" si="890"/>
        <v>0</v>
      </c>
      <c r="AP873" s="1044">
        <f t="shared" si="890"/>
        <v>0</v>
      </c>
      <c r="AQ873" s="1044">
        <f t="shared" si="890"/>
        <v>0</v>
      </c>
      <c r="AR873" s="1044">
        <f t="shared" si="890"/>
        <v>0</v>
      </c>
      <c r="AS873" s="1044">
        <f t="shared" si="890"/>
        <v>0</v>
      </c>
      <c r="AT873" s="1044">
        <f t="shared" si="890"/>
        <v>0</v>
      </c>
      <c r="AU873" s="1044">
        <f t="shared" si="890"/>
        <v>0</v>
      </c>
      <c r="AV873" s="1044">
        <f t="shared" si="890"/>
        <v>0</v>
      </c>
      <c r="AW873" s="1044">
        <f t="shared" si="890"/>
        <v>0</v>
      </c>
      <c r="AX873" s="1045">
        <f t="shared" si="890"/>
        <v>0</v>
      </c>
      <c r="AY873" s="1046">
        <f t="shared" si="890"/>
        <v>0</v>
      </c>
      <c r="AZ873" s="43"/>
      <c r="BA873" s="43"/>
      <c r="BB873" s="43"/>
    </row>
    <row r="874" spans="1:54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168"/>
      <c r="M874" s="168"/>
      <c r="N874" s="168"/>
      <c r="O874" s="31"/>
      <c r="P874" s="31"/>
      <c r="Q874" s="31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</row>
    <row r="875" spans="1:54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168"/>
      <c r="M875" s="168"/>
      <c r="N875" s="168"/>
      <c r="O875" s="31"/>
      <c r="P875" s="31"/>
      <c r="Q875" s="31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</row>
    <row r="876" spans="1:54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168"/>
      <c r="M876" s="168"/>
      <c r="N876" s="168"/>
      <c r="O876" s="31"/>
      <c r="P876" s="31"/>
      <c r="Q876" s="31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</row>
    <row r="877" spans="1:54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168"/>
      <c r="M877" s="168"/>
      <c r="N877" s="168"/>
      <c r="O877" s="31"/>
      <c r="P877" s="31"/>
      <c r="Q877" s="31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</row>
    <row r="878" spans="1:54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168"/>
      <c r="M878" s="168"/>
      <c r="N878" s="168"/>
      <c r="O878" s="31"/>
      <c r="P878" s="31"/>
      <c r="Q878" s="31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</row>
    <row r="879" spans="1:54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168"/>
      <c r="M879" s="168"/>
      <c r="N879" s="168"/>
      <c r="O879" s="31"/>
      <c r="P879" s="31"/>
      <c r="Q879" s="31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</row>
    <row r="880" spans="1:54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168"/>
      <c r="M880" s="168"/>
      <c r="N880" s="168"/>
      <c r="O880" s="31"/>
      <c r="P880" s="31"/>
      <c r="Q880" s="31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</row>
    <row r="881" spans="1:54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168"/>
      <c r="M881" s="168"/>
      <c r="N881" s="168"/>
      <c r="O881" s="31"/>
      <c r="P881" s="31"/>
      <c r="Q881" s="31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</row>
    <row r="882" spans="1:54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168"/>
      <c r="M882" s="168"/>
      <c r="N882" s="168"/>
      <c r="O882" s="31"/>
      <c r="P882" s="31"/>
      <c r="Q882" s="31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</row>
    <row r="883" spans="1:54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168"/>
      <c r="M883" s="168"/>
      <c r="N883" s="168"/>
      <c r="O883" s="31"/>
      <c r="P883" s="31"/>
      <c r="Q883" s="31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</row>
    <row r="884" spans="1:54" ht="14.2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1682"/>
      <c r="M884" s="1655"/>
      <c r="N884" s="1655"/>
      <c r="O884" s="31"/>
      <c r="P884" s="31"/>
      <c r="Q884" s="31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</row>
    <row r="885" spans="1:54" ht="14.2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31"/>
      <c r="N885" s="31"/>
      <c r="O885" s="31"/>
      <c r="P885" s="31"/>
      <c r="Q885" s="31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</row>
    <row r="886" spans="1:54" ht="14.25" customHeight="1">
      <c r="A886" s="1059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31"/>
      <c r="N886" s="31"/>
      <c r="O886" s="31"/>
      <c r="P886" s="31"/>
      <c r="Q886" s="31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</row>
    <row r="887" spans="1:54" ht="14.25" customHeight="1">
      <c r="A887" s="1719" t="s">
        <v>352</v>
      </c>
      <c r="B887" s="1655"/>
      <c r="C887" s="1655"/>
      <c r="D887" s="1655"/>
      <c r="E887" s="1655"/>
      <c r="F887" s="1655"/>
      <c r="G887" s="1655"/>
      <c r="H887" s="1655"/>
      <c r="I887" s="1655"/>
      <c r="J887" s="1655"/>
      <c r="K887" s="1655"/>
      <c r="L887" s="1655"/>
      <c r="M887" s="1060"/>
      <c r="N887" s="1060"/>
      <c r="O887" s="1061" t="s">
        <v>36</v>
      </c>
      <c r="P887" s="1062">
        <v>1207852424</v>
      </c>
      <c r="Q887" s="321"/>
      <c r="R887" s="321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</row>
    <row r="888" spans="1:54" ht="14.25" customHeight="1">
      <c r="A888" s="1720" t="s">
        <v>47</v>
      </c>
      <c r="B888" s="1655"/>
      <c r="C888" s="1655"/>
      <c r="D888" s="1655"/>
      <c r="E888" s="1655"/>
      <c r="F888" s="1655"/>
      <c r="G888" s="1655"/>
      <c r="H888" s="1655"/>
      <c r="I888" s="1655"/>
      <c r="J888" s="1655"/>
      <c r="K888" s="1655"/>
      <c r="L888" s="1655"/>
      <c r="M888" s="1060"/>
      <c r="N888" s="1060"/>
      <c r="O888" s="1061" t="s">
        <v>37</v>
      </c>
      <c r="P888" s="1062">
        <v>990373961</v>
      </c>
      <c r="Q888" s="321"/>
      <c r="R888" s="321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</row>
    <row r="889" spans="1:54" ht="15" customHeight="1">
      <c r="A889" s="1719" t="s">
        <v>353</v>
      </c>
      <c r="B889" s="1655"/>
      <c r="C889" s="1655"/>
      <c r="D889" s="1655"/>
      <c r="E889" s="1655"/>
      <c r="F889" s="1655"/>
      <c r="G889" s="1655"/>
      <c r="H889" s="1655"/>
      <c r="I889" s="1655"/>
      <c r="J889" s="1655"/>
      <c r="K889" s="1655"/>
      <c r="L889" s="1655"/>
      <c r="M889" s="1060"/>
      <c r="N889" s="1060"/>
      <c r="O889" s="1061" t="s">
        <v>38</v>
      </c>
      <c r="P889" s="1062">
        <v>933334020</v>
      </c>
      <c r="Q889" s="321"/>
      <c r="R889" s="321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</row>
    <row r="890" spans="1:54" ht="15" customHeight="1">
      <c r="A890" s="1063"/>
      <c r="B890" s="1063"/>
      <c r="C890" s="1063"/>
      <c r="D890" s="1063"/>
      <c r="E890" s="1063"/>
      <c r="F890" s="1064"/>
      <c r="G890" s="1064"/>
      <c r="H890" s="1063"/>
      <c r="I890" s="1063"/>
      <c r="J890" s="1063"/>
      <c r="K890" s="1063"/>
      <c r="L890" s="1063"/>
      <c r="M890" s="1060"/>
      <c r="N890" s="1060"/>
      <c r="O890" s="1061" t="s">
        <v>39</v>
      </c>
      <c r="P890" s="1062">
        <v>2038983512</v>
      </c>
      <c r="Q890" s="321"/>
      <c r="R890" s="321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</row>
    <row r="891" spans="1:54" ht="15" customHeight="1">
      <c r="A891" s="1065"/>
      <c r="B891" s="1065"/>
      <c r="C891" s="1065"/>
      <c r="D891" s="1066"/>
      <c r="E891" s="1065"/>
      <c r="F891" s="1067"/>
      <c r="G891" s="1067"/>
      <c r="H891" s="1065"/>
      <c r="I891" s="1066"/>
      <c r="J891" s="1068"/>
      <c r="K891" s="1065"/>
      <c r="L891" s="1065"/>
      <c r="M891" s="1060"/>
      <c r="N891" s="1060"/>
      <c r="O891" s="1061" t="s">
        <v>40</v>
      </c>
      <c r="P891" s="1062">
        <v>1315358273</v>
      </c>
      <c r="Q891" s="321"/>
      <c r="R891" s="321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</row>
    <row r="892" spans="1:54" ht="15" customHeight="1">
      <c r="A892" s="1726" t="s">
        <v>56</v>
      </c>
      <c r="B892" s="1729" t="s">
        <v>354</v>
      </c>
      <c r="C892" s="1721" t="s">
        <v>355</v>
      </c>
      <c r="D892" s="1721" t="s">
        <v>356</v>
      </c>
      <c r="E892" s="1730" t="s">
        <v>62</v>
      </c>
      <c r="F892" s="1731"/>
      <c r="G892" s="1731"/>
      <c r="H892" s="1732"/>
      <c r="I892" s="1721" t="s">
        <v>357</v>
      </c>
      <c r="J892" s="1721" t="s">
        <v>358</v>
      </c>
      <c r="K892" s="1721" t="s">
        <v>359</v>
      </c>
      <c r="L892" s="1721" t="s">
        <v>66</v>
      </c>
      <c r="M892" s="321"/>
      <c r="N892" s="321"/>
      <c r="O892" s="1061" t="s">
        <v>41</v>
      </c>
      <c r="P892" s="1062">
        <v>1065241770</v>
      </c>
      <c r="Q892" s="321"/>
      <c r="R892" s="321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</row>
    <row r="893" spans="1:54" ht="14.25" customHeight="1">
      <c r="A893" s="1727"/>
      <c r="B893" s="1663"/>
      <c r="C893" s="1663"/>
      <c r="D893" s="1663"/>
      <c r="E893" s="1708"/>
      <c r="F893" s="1655"/>
      <c r="G893" s="1655"/>
      <c r="H893" s="1660"/>
      <c r="I893" s="1663"/>
      <c r="J893" s="1663"/>
      <c r="K893" s="1663"/>
      <c r="L893" s="1663"/>
      <c r="M893" s="321"/>
      <c r="N893" s="321"/>
      <c r="O893" s="1061"/>
      <c r="P893" s="1062">
        <f>SUM(P887:P892)</f>
        <v>7551143960</v>
      </c>
      <c r="Q893" s="321"/>
      <c r="R893" s="321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</row>
    <row r="894" spans="1:54" ht="19.5" customHeight="1">
      <c r="A894" s="1727"/>
      <c r="B894" s="1663"/>
      <c r="C894" s="1663"/>
      <c r="D894" s="1663"/>
      <c r="E894" s="1733" t="s">
        <v>68</v>
      </c>
      <c r="F894" s="1692"/>
      <c r="G894" s="1734" t="s">
        <v>69</v>
      </c>
      <c r="H894" s="1692"/>
      <c r="I894" s="1663"/>
      <c r="J894" s="1663"/>
      <c r="K894" s="1663"/>
      <c r="L894" s="1663"/>
      <c r="M894" s="321"/>
      <c r="N894" s="321"/>
      <c r="O894" s="321"/>
      <c r="P894" s="323"/>
      <c r="Q894" s="321"/>
      <c r="R894" s="321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321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</row>
    <row r="895" spans="1:54" ht="14.25" customHeight="1">
      <c r="A895" s="1728"/>
      <c r="B895" s="1664"/>
      <c r="C895" s="1664"/>
      <c r="D895" s="1664"/>
      <c r="E895" s="1069" t="s">
        <v>53</v>
      </c>
      <c r="F895" s="1069" t="s">
        <v>71</v>
      </c>
      <c r="G895" s="1069" t="s">
        <v>53</v>
      </c>
      <c r="H895" s="1069" t="s">
        <v>71</v>
      </c>
      <c r="I895" s="1664"/>
      <c r="J895" s="1664"/>
      <c r="K895" s="1664"/>
      <c r="L895" s="1664"/>
      <c r="M895" s="321"/>
      <c r="N895" s="1723"/>
      <c r="O895" s="1724" t="s">
        <v>52</v>
      </c>
      <c r="P895" s="1724" t="s">
        <v>53</v>
      </c>
      <c r="Q895" s="1724" t="s">
        <v>54</v>
      </c>
      <c r="R895" s="1735" t="s">
        <v>360</v>
      </c>
      <c r="S895" s="1691"/>
      <c r="T895" s="1691"/>
      <c r="U895" s="1691"/>
      <c r="V895" s="1691"/>
      <c r="W895" s="1691"/>
      <c r="X895" s="1691"/>
      <c r="Y895" s="1691"/>
      <c r="Z895" s="1691"/>
      <c r="AA895" s="1691"/>
      <c r="AB895" s="1691"/>
      <c r="AC895" s="1692"/>
      <c r="AD895" s="43"/>
      <c r="AE895" s="43"/>
      <c r="AF895" s="1070"/>
      <c r="AG895" s="1735" t="s">
        <v>51</v>
      </c>
      <c r="AH895" s="1691"/>
      <c r="AI895" s="1691"/>
      <c r="AJ895" s="1691"/>
      <c r="AK895" s="1691"/>
      <c r="AL895" s="1691"/>
      <c r="AM895" s="1691"/>
      <c r="AN895" s="1691"/>
      <c r="AO895" s="1691"/>
      <c r="AP895" s="1691"/>
      <c r="AQ895" s="1691"/>
      <c r="AR895" s="1692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</row>
    <row r="896" spans="1:54" ht="14.25" customHeight="1">
      <c r="A896" s="1071">
        <v>1</v>
      </c>
      <c r="B896" s="1069">
        <v>2</v>
      </c>
      <c r="C896" s="1069">
        <v>3</v>
      </c>
      <c r="D896" s="1069">
        <v>4</v>
      </c>
      <c r="E896" s="1069">
        <v>5</v>
      </c>
      <c r="F896" s="1069">
        <v>6</v>
      </c>
      <c r="G896" s="1069">
        <v>7</v>
      </c>
      <c r="H896" s="1069">
        <v>8</v>
      </c>
      <c r="I896" s="1069">
        <v>9</v>
      </c>
      <c r="J896" s="1069">
        <v>10</v>
      </c>
      <c r="K896" s="1072">
        <v>11</v>
      </c>
      <c r="L896" s="1073">
        <v>12</v>
      </c>
      <c r="M896" s="321"/>
      <c r="N896" s="1664"/>
      <c r="O896" s="1664"/>
      <c r="P896" s="1664"/>
      <c r="Q896" s="1664"/>
      <c r="R896" s="1074" t="s">
        <v>16</v>
      </c>
      <c r="S896" s="1074" t="s">
        <v>70</v>
      </c>
      <c r="T896" s="1074" t="s">
        <v>18</v>
      </c>
      <c r="U896" s="1074" t="s">
        <v>19</v>
      </c>
      <c r="V896" s="1074" t="s">
        <v>20</v>
      </c>
      <c r="W896" s="1074" t="s">
        <v>21</v>
      </c>
      <c r="X896" s="1074" t="s">
        <v>22</v>
      </c>
      <c r="Y896" s="1074" t="s">
        <v>23</v>
      </c>
      <c r="Z896" s="1074" t="s">
        <v>24</v>
      </c>
      <c r="AA896" s="1074" t="s">
        <v>25</v>
      </c>
      <c r="AB896" s="1074" t="s">
        <v>361</v>
      </c>
      <c r="AC896" s="1074" t="s">
        <v>27</v>
      </c>
      <c r="AD896" s="43"/>
      <c r="AE896" s="43"/>
      <c r="AF896" s="1070"/>
      <c r="AG896" s="1074" t="s">
        <v>16</v>
      </c>
      <c r="AH896" s="1074" t="s">
        <v>70</v>
      </c>
      <c r="AI896" s="1074" t="s">
        <v>18</v>
      </c>
      <c r="AJ896" s="1074" t="s">
        <v>19</v>
      </c>
      <c r="AK896" s="1074" t="s">
        <v>20</v>
      </c>
      <c r="AL896" s="1074" t="s">
        <v>21</v>
      </c>
      <c r="AM896" s="1074" t="s">
        <v>22</v>
      </c>
      <c r="AN896" s="1074" t="s">
        <v>23</v>
      </c>
      <c r="AO896" s="1074" t="s">
        <v>24</v>
      </c>
      <c r="AP896" s="1074" t="s">
        <v>25</v>
      </c>
      <c r="AQ896" s="1074" t="s">
        <v>361</v>
      </c>
      <c r="AR896" s="1074" t="s">
        <v>27</v>
      </c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</row>
    <row r="897" spans="1:54" ht="79.5" customHeight="1">
      <c r="A897" s="1075">
        <v>1</v>
      </c>
      <c r="B897" s="1076" t="s">
        <v>362</v>
      </c>
      <c r="C897" s="1795">
        <f t="shared" ref="C897:J897" si="891">E15</f>
        <v>4505500</v>
      </c>
      <c r="D897" s="1077">
        <f t="shared" si="891"/>
        <v>0</v>
      </c>
      <c r="E897" s="1077">
        <f t="shared" si="891"/>
        <v>0</v>
      </c>
      <c r="F897" s="1077">
        <f t="shared" si="891"/>
        <v>0</v>
      </c>
      <c r="G897" s="1077">
        <f t="shared" si="891"/>
        <v>0</v>
      </c>
      <c r="H897" s="1077">
        <f t="shared" si="891"/>
        <v>0</v>
      </c>
      <c r="I897" s="1077">
        <f t="shared" si="891"/>
        <v>0</v>
      </c>
      <c r="J897" s="1078">
        <f t="shared" si="891"/>
        <v>4505500</v>
      </c>
      <c r="K897" s="1079"/>
      <c r="L897" s="1080"/>
      <c r="M897" s="321"/>
      <c r="N897" s="1081" t="s">
        <v>362</v>
      </c>
      <c r="O897" s="1082">
        <f>C897/$C$963*F897</f>
        <v>0</v>
      </c>
      <c r="P897" s="1083">
        <f>Q897/C897*100</f>
        <v>0</v>
      </c>
      <c r="Q897" s="1084">
        <f>R897</f>
        <v>0</v>
      </c>
      <c r="R897" s="1084">
        <v>0</v>
      </c>
      <c r="S897" s="1084">
        <v>0</v>
      </c>
      <c r="T897" s="1084">
        <v>0</v>
      </c>
      <c r="U897" s="1085">
        <v>4505500</v>
      </c>
      <c r="V897" s="1084">
        <v>0</v>
      </c>
      <c r="W897" s="1084">
        <v>0</v>
      </c>
      <c r="X897" s="1084">
        <v>0</v>
      </c>
      <c r="Y897" s="1084">
        <v>0</v>
      </c>
      <c r="Z897" s="1084">
        <v>0</v>
      </c>
      <c r="AA897" s="1084">
        <v>0</v>
      </c>
      <c r="AB897" s="1084">
        <v>0</v>
      </c>
      <c r="AC897" s="1084">
        <v>0</v>
      </c>
      <c r="AD897" s="1086">
        <f>R897</f>
        <v>0</v>
      </c>
      <c r="AE897" s="43"/>
      <c r="AF897" s="1087" t="s">
        <v>362</v>
      </c>
      <c r="AG897" s="1085">
        <v>0</v>
      </c>
      <c r="AH897" s="1088"/>
      <c r="AI897" s="1088"/>
      <c r="AJ897" s="1088"/>
      <c r="AK897" s="1088"/>
      <c r="AL897" s="1088"/>
      <c r="AM897" s="1088"/>
      <c r="AN897" s="1088"/>
      <c r="AO897" s="1088"/>
      <c r="AP897" s="1088"/>
      <c r="AQ897" s="1088"/>
      <c r="AR897" s="1088"/>
      <c r="AS897" s="1086">
        <f>SUM(AG897:AR897)</f>
        <v>0</v>
      </c>
      <c r="AT897" s="43"/>
      <c r="AU897" s="43"/>
      <c r="AV897" s="43"/>
      <c r="AW897" s="43"/>
      <c r="AX897" s="43"/>
      <c r="AY897" s="43"/>
      <c r="AZ897" s="43"/>
      <c r="BA897" s="43"/>
      <c r="BB897" s="43"/>
    </row>
    <row r="898" spans="1:54" ht="16.5" customHeight="1">
      <c r="A898" s="1075"/>
      <c r="B898" s="1089"/>
      <c r="C898" s="1796"/>
      <c r="D898" s="1091"/>
      <c r="E898" s="1091"/>
      <c r="F898" s="1091"/>
      <c r="G898" s="1091"/>
      <c r="H898" s="1092"/>
      <c r="I898" s="1092"/>
      <c r="J898" s="1090"/>
      <c r="K898" s="1090"/>
      <c r="L898" s="1090"/>
      <c r="M898" s="321"/>
      <c r="N898" s="1093"/>
      <c r="O898" s="1094"/>
      <c r="P898" s="1094"/>
      <c r="Q898" s="1095"/>
      <c r="R898" s="1095"/>
      <c r="S898" s="1088"/>
      <c r="T898" s="1088"/>
      <c r="U898" s="1088"/>
      <c r="V898" s="1088"/>
      <c r="W898" s="1088"/>
      <c r="X898" s="1088"/>
      <c r="Y898" s="1088"/>
      <c r="Z898" s="1088"/>
      <c r="AA898" s="1088"/>
      <c r="AB898" s="1088"/>
      <c r="AC898" s="1088"/>
      <c r="AD898" s="43"/>
      <c r="AE898" s="43"/>
      <c r="AF898" s="1096"/>
      <c r="AG898" s="1097"/>
      <c r="AH898" s="1088"/>
      <c r="AI898" s="1088"/>
      <c r="AJ898" s="1088"/>
      <c r="AK898" s="1088"/>
      <c r="AL898" s="1088"/>
      <c r="AM898" s="1088"/>
      <c r="AN898" s="1088"/>
      <c r="AO898" s="1088"/>
      <c r="AP898" s="1088"/>
      <c r="AQ898" s="1088"/>
      <c r="AR898" s="1088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</row>
    <row r="899" spans="1:54" ht="121.5" customHeight="1">
      <c r="A899" s="1075">
        <v>2</v>
      </c>
      <c r="B899" s="1076" t="s">
        <v>363</v>
      </c>
      <c r="C899" s="1797">
        <f t="shared" ref="C899:I899" si="892">E40</f>
        <v>3933000</v>
      </c>
      <c r="D899" s="1099">
        <f t="shared" si="892"/>
        <v>0</v>
      </c>
      <c r="E899" s="1099">
        <f t="shared" si="892"/>
        <v>0</v>
      </c>
      <c r="F899" s="1099">
        <f t="shared" si="892"/>
        <v>0</v>
      </c>
      <c r="G899" s="1099">
        <f t="shared" si="892"/>
        <v>0</v>
      </c>
      <c r="H899" s="1099">
        <f t="shared" si="892"/>
        <v>0</v>
      </c>
      <c r="I899" s="1100">
        <f t="shared" si="892"/>
        <v>0</v>
      </c>
      <c r="J899" s="1098">
        <f>C899-D899</f>
        <v>3933000</v>
      </c>
      <c r="K899" s="1101"/>
      <c r="L899" s="1080"/>
      <c r="M899" s="31"/>
      <c r="N899" s="1081" t="s">
        <v>363</v>
      </c>
      <c r="O899" s="1082">
        <f>C899/$C$963*F899</f>
        <v>0</v>
      </c>
      <c r="P899" s="1083">
        <f>Q899/C899*100</f>
        <v>0</v>
      </c>
      <c r="Q899" s="1145">
        <f>R899</f>
        <v>0</v>
      </c>
      <c r="R899" s="1084">
        <v>0</v>
      </c>
      <c r="S899" s="1085">
        <v>1928000</v>
      </c>
      <c r="T899" s="1085">
        <v>470000</v>
      </c>
      <c r="U899" s="1085">
        <v>120000</v>
      </c>
      <c r="V899" s="1085">
        <v>120000</v>
      </c>
      <c r="W899" s="1085">
        <v>120000</v>
      </c>
      <c r="X899" s="1085">
        <v>270000</v>
      </c>
      <c r="Y899" s="1085">
        <v>120000</v>
      </c>
      <c r="Z899" s="1085">
        <v>120000</v>
      </c>
      <c r="AA899" s="1085">
        <v>120000</v>
      </c>
      <c r="AB899" s="1085">
        <v>120000</v>
      </c>
      <c r="AC899" s="1085">
        <v>425000</v>
      </c>
      <c r="AD899" s="1086">
        <f>R899</f>
        <v>0</v>
      </c>
      <c r="AE899" s="43"/>
      <c r="AF899" s="1087" t="s">
        <v>363</v>
      </c>
      <c r="AG899" s="1085">
        <v>0</v>
      </c>
      <c r="AH899" s="1088"/>
      <c r="AI899" s="1088"/>
      <c r="AJ899" s="1088"/>
      <c r="AK899" s="1088"/>
      <c r="AL899" s="1088"/>
      <c r="AM899" s="1088"/>
      <c r="AN899" s="1088"/>
      <c r="AO899" s="1088"/>
      <c r="AP899" s="1088"/>
      <c r="AQ899" s="1088"/>
      <c r="AR899" s="1088"/>
      <c r="AS899" s="1086">
        <f>SUM(AG899:AR899)</f>
        <v>0</v>
      </c>
      <c r="AT899" s="43"/>
      <c r="AU899" s="43"/>
      <c r="AV899" s="43"/>
      <c r="AW899" s="43"/>
      <c r="AX899" s="43"/>
      <c r="AY899" s="43"/>
      <c r="AZ899" s="43"/>
      <c r="BA899" s="43"/>
      <c r="BB899" s="43"/>
    </row>
    <row r="900" spans="1:54" ht="16.5" customHeight="1">
      <c r="A900" s="1075"/>
      <c r="B900" s="1102"/>
      <c r="C900" s="1798"/>
      <c r="D900" s="1103"/>
      <c r="E900" s="1103"/>
      <c r="F900" s="1103"/>
      <c r="G900" s="1103"/>
      <c r="H900" s="1103"/>
      <c r="I900" s="1103"/>
      <c r="J900" s="1065"/>
      <c r="K900" s="1101"/>
      <c r="L900" s="1104"/>
      <c r="M900" s="31"/>
      <c r="N900" s="1105"/>
      <c r="O900" s="1094"/>
      <c r="P900" s="1094"/>
      <c r="Q900" s="1094"/>
      <c r="R900" s="1094"/>
      <c r="S900" s="1088"/>
      <c r="T900" s="1088"/>
      <c r="U900" s="1088"/>
      <c r="V900" s="1088"/>
      <c r="W900" s="1088"/>
      <c r="X900" s="1088"/>
      <c r="Y900" s="1088"/>
      <c r="Z900" s="1088"/>
      <c r="AA900" s="1088"/>
      <c r="AB900" s="1088"/>
      <c r="AC900" s="1088"/>
      <c r="AD900" s="43"/>
      <c r="AE900" s="43"/>
      <c r="AF900" s="1106"/>
      <c r="AG900" s="1097"/>
      <c r="AH900" s="1088"/>
      <c r="AI900" s="1088"/>
      <c r="AJ900" s="1088"/>
      <c r="AK900" s="1088"/>
      <c r="AL900" s="1088"/>
      <c r="AM900" s="1088"/>
      <c r="AN900" s="1088"/>
      <c r="AO900" s="1088"/>
      <c r="AP900" s="1088"/>
      <c r="AQ900" s="1088"/>
      <c r="AR900" s="1088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</row>
    <row r="901" spans="1:54" ht="161.25" customHeight="1">
      <c r="A901" s="1075">
        <v>3</v>
      </c>
      <c r="B901" s="1107" t="s">
        <v>364</v>
      </c>
      <c r="C901" s="1797">
        <f t="shared" ref="C901:I901" si="893">E63</f>
        <v>3933000</v>
      </c>
      <c r="D901" s="1108">
        <f t="shared" si="893"/>
        <v>0</v>
      </c>
      <c r="E901" s="1099">
        <f t="shared" si="893"/>
        <v>0</v>
      </c>
      <c r="F901" s="1099">
        <f t="shared" si="893"/>
        <v>0</v>
      </c>
      <c r="G901" s="1099">
        <f t="shared" si="893"/>
        <v>0</v>
      </c>
      <c r="H901" s="1099">
        <f t="shared" si="893"/>
        <v>0</v>
      </c>
      <c r="I901" s="1108">
        <f t="shared" si="893"/>
        <v>0</v>
      </c>
      <c r="J901" s="1098">
        <f>C901-D901</f>
        <v>3933000</v>
      </c>
      <c r="K901" s="1101"/>
      <c r="L901" s="1080"/>
      <c r="M901" s="31"/>
      <c r="N901" s="1109" t="s">
        <v>364</v>
      </c>
      <c r="O901" s="1082">
        <f>C901/$C$963*F901</f>
        <v>0</v>
      </c>
      <c r="P901" s="1083">
        <f>Q901/C901*100</f>
        <v>0</v>
      </c>
      <c r="Q901" s="1145">
        <f>R901</f>
        <v>0</v>
      </c>
      <c r="R901" s="1084">
        <v>0</v>
      </c>
      <c r="S901" s="1085">
        <v>1928000</v>
      </c>
      <c r="T901" s="1085">
        <v>470000</v>
      </c>
      <c r="U901" s="1085">
        <v>120000</v>
      </c>
      <c r="V901" s="1085">
        <v>120000</v>
      </c>
      <c r="W901" s="1085">
        <v>120000</v>
      </c>
      <c r="X901" s="1085">
        <v>270000</v>
      </c>
      <c r="Y901" s="1085">
        <v>120000</v>
      </c>
      <c r="Z901" s="1085">
        <v>120000</v>
      </c>
      <c r="AA901" s="1085">
        <v>120000</v>
      </c>
      <c r="AB901" s="1085">
        <v>120000</v>
      </c>
      <c r="AC901" s="1085">
        <v>425000</v>
      </c>
      <c r="AD901" s="1086">
        <f>R901</f>
        <v>0</v>
      </c>
      <c r="AE901" s="43"/>
      <c r="AF901" s="1110" t="s">
        <v>364</v>
      </c>
      <c r="AG901" s="1085">
        <v>0</v>
      </c>
      <c r="AH901" s="1088"/>
      <c r="AI901" s="1088"/>
      <c r="AJ901" s="1088"/>
      <c r="AK901" s="1088"/>
      <c r="AL901" s="1088"/>
      <c r="AM901" s="1088"/>
      <c r="AN901" s="1088"/>
      <c r="AO901" s="1088"/>
      <c r="AP901" s="1088"/>
      <c r="AQ901" s="1088"/>
      <c r="AR901" s="1088"/>
      <c r="AS901" s="1086">
        <f>SUM(AG901:AR901)</f>
        <v>0</v>
      </c>
      <c r="AT901" s="43"/>
      <c r="AU901" s="43"/>
      <c r="AV901" s="43"/>
      <c r="AW901" s="43"/>
      <c r="AX901" s="43"/>
      <c r="AY901" s="43"/>
      <c r="AZ901" s="43"/>
      <c r="BA901" s="43"/>
      <c r="BB901" s="43"/>
    </row>
    <row r="902" spans="1:54" ht="16.5" customHeight="1">
      <c r="A902" s="1075"/>
      <c r="B902" s="1111"/>
      <c r="C902" s="1112"/>
      <c r="D902" s="1112"/>
      <c r="E902" s="1112"/>
      <c r="F902" s="1112"/>
      <c r="G902" s="1112"/>
      <c r="H902" s="1112"/>
      <c r="I902" s="1112"/>
      <c r="J902" s="1112"/>
      <c r="K902" s="1113"/>
      <c r="L902" s="1114"/>
      <c r="N902" s="1115"/>
      <c r="O902" s="1116"/>
      <c r="P902" s="1116"/>
      <c r="Q902" s="1116"/>
      <c r="R902" s="1116"/>
      <c r="S902" s="1117"/>
      <c r="T902" s="1117"/>
      <c r="U902" s="1117"/>
      <c r="V902" s="1117"/>
      <c r="W902" s="1117"/>
      <c r="X902" s="1117"/>
      <c r="Y902" s="1117"/>
      <c r="Z902" s="1117"/>
      <c r="AA902" s="1117"/>
      <c r="AB902" s="1117"/>
      <c r="AC902" s="1117"/>
      <c r="AF902" s="1118"/>
      <c r="AG902" s="1097"/>
      <c r="AH902" s="1117"/>
      <c r="AI902" s="1117"/>
      <c r="AJ902" s="1117"/>
      <c r="AK902" s="1117"/>
      <c r="AL902" s="1117"/>
      <c r="AM902" s="1117"/>
      <c r="AN902" s="1117"/>
      <c r="AO902" s="1117"/>
      <c r="AP902" s="1117"/>
      <c r="AQ902" s="1117"/>
      <c r="AR902" s="1117"/>
      <c r="AW902" s="43"/>
      <c r="AX902" s="43"/>
      <c r="AY902" s="43"/>
      <c r="AZ902" s="43"/>
      <c r="BA902" s="43"/>
      <c r="BB902" s="43"/>
    </row>
    <row r="903" spans="1:54" ht="167.25" customHeight="1">
      <c r="A903" s="1075">
        <v>4</v>
      </c>
      <c r="B903" s="1107" t="s">
        <v>365</v>
      </c>
      <c r="C903" s="1119">
        <f t="shared" ref="C903:I903" si="894">E91</f>
        <v>184455500</v>
      </c>
      <c r="D903" s="1120">
        <f t="shared" si="894"/>
        <v>0</v>
      </c>
      <c r="E903" s="1121">
        <f t="shared" si="894"/>
        <v>0</v>
      </c>
      <c r="F903" s="1121">
        <f t="shared" si="894"/>
        <v>0</v>
      </c>
      <c r="G903" s="1121">
        <f t="shared" si="894"/>
        <v>0</v>
      </c>
      <c r="H903" s="1121">
        <f t="shared" si="894"/>
        <v>0</v>
      </c>
      <c r="I903" s="1120">
        <f t="shared" si="894"/>
        <v>0</v>
      </c>
      <c r="J903" s="1098">
        <f>C903-D903</f>
        <v>184455500</v>
      </c>
      <c r="K903" s="1122"/>
      <c r="L903" s="1123"/>
      <c r="N903" s="1109" t="s">
        <v>365</v>
      </c>
      <c r="O903" s="1082">
        <f>C903/$C$963*F903</f>
        <v>0</v>
      </c>
      <c r="P903" s="1083">
        <f>Q903/C903*100</f>
        <v>0</v>
      </c>
      <c r="Q903" s="1145">
        <f>R903</f>
        <v>0</v>
      </c>
      <c r="R903" s="1084">
        <v>0</v>
      </c>
      <c r="S903" s="1085">
        <v>2700000</v>
      </c>
      <c r="T903" s="1085">
        <v>926000</v>
      </c>
      <c r="U903" s="1085">
        <v>240000</v>
      </c>
      <c r="V903" s="1085">
        <v>240000</v>
      </c>
      <c r="W903" s="1085">
        <v>240000</v>
      </c>
      <c r="X903" s="1085">
        <v>390000</v>
      </c>
      <c r="Y903" s="1085">
        <v>240000</v>
      </c>
      <c r="Z903" s="1085">
        <v>240000</v>
      </c>
      <c r="AA903" s="1085">
        <v>240000</v>
      </c>
      <c r="AB903" s="1085">
        <v>240000</v>
      </c>
      <c r="AC903" s="1085">
        <v>545000</v>
      </c>
      <c r="AD903" s="1086">
        <f>R903</f>
        <v>0</v>
      </c>
      <c r="AF903" s="1110" t="s">
        <v>365</v>
      </c>
      <c r="AG903" s="1085">
        <v>0</v>
      </c>
      <c r="AH903" s="1117"/>
      <c r="AI903" s="1117"/>
      <c r="AJ903" s="1117"/>
      <c r="AK903" s="1117"/>
      <c r="AL903" s="1117"/>
      <c r="AM903" s="1117"/>
      <c r="AN903" s="1117"/>
      <c r="AO903" s="1117"/>
      <c r="AP903" s="1117"/>
      <c r="AQ903" s="1117"/>
      <c r="AR903" s="1117"/>
      <c r="AS903" s="1086">
        <f>SUM(AG903:AR903)</f>
        <v>0</v>
      </c>
      <c r="AW903" s="43"/>
      <c r="AX903" s="43"/>
      <c r="AY903" s="43"/>
      <c r="AZ903" s="43"/>
      <c r="BA903" s="43"/>
      <c r="BB903" s="43"/>
    </row>
    <row r="904" spans="1:54" ht="16.5" customHeight="1">
      <c r="A904" s="1075"/>
      <c r="B904" s="1111"/>
      <c r="C904" s="1112"/>
      <c r="D904" s="1112"/>
      <c r="E904" s="1112"/>
      <c r="F904" s="1112"/>
      <c r="G904" s="1112"/>
      <c r="H904" s="1112"/>
      <c r="I904" s="1112"/>
      <c r="J904" s="1112"/>
      <c r="K904" s="1113"/>
      <c r="L904" s="1114"/>
      <c r="N904" s="1115"/>
      <c r="O904" s="1116"/>
      <c r="P904" s="1116"/>
      <c r="Q904" s="1116"/>
      <c r="R904" s="1116"/>
      <c r="S904" s="1117"/>
      <c r="T904" s="1117"/>
      <c r="U904" s="1117"/>
      <c r="V904" s="1117"/>
      <c r="W904" s="1117"/>
      <c r="X904" s="1117"/>
      <c r="Y904" s="1117"/>
      <c r="Z904" s="1117"/>
      <c r="AA904" s="1117"/>
      <c r="AB904" s="1117"/>
      <c r="AC904" s="1117"/>
      <c r="AF904" s="1118"/>
      <c r="AG904" s="1097"/>
      <c r="AH904" s="1117"/>
      <c r="AI904" s="1117"/>
      <c r="AJ904" s="1117"/>
      <c r="AK904" s="1117"/>
      <c r="AL904" s="1117"/>
      <c r="AM904" s="1117"/>
      <c r="AN904" s="1117"/>
      <c r="AO904" s="1117"/>
      <c r="AP904" s="1117"/>
      <c r="AQ904" s="1117"/>
      <c r="AR904" s="1117"/>
      <c r="AW904" s="43"/>
      <c r="AX904" s="43"/>
      <c r="AY904" s="43"/>
      <c r="AZ904" s="43"/>
      <c r="BA904" s="43"/>
      <c r="BB904" s="43"/>
    </row>
    <row r="905" spans="1:54" ht="161.25" customHeight="1">
      <c r="A905" s="1075">
        <v>5</v>
      </c>
      <c r="B905" s="1107" t="s">
        <v>366</v>
      </c>
      <c r="C905" s="1098">
        <f t="shared" ref="C905:I905" si="895">E117</f>
        <v>63845000</v>
      </c>
      <c r="D905" s="1108">
        <f t="shared" si="895"/>
        <v>0</v>
      </c>
      <c r="E905" s="1099">
        <f t="shared" si="895"/>
        <v>0</v>
      </c>
      <c r="F905" s="1099">
        <f t="shared" si="895"/>
        <v>0</v>
      </c>
      <c r="G905" s="1099">
        <f t="shared" si="895"/>
        <v>0</v>
      </c>
      <c r="H905" s="1099">
        <f t="shared" si="895"/>
        <v>0</v>
      </c>
      <c r="I905" s="1108">
        <f t="shared" si="895"/>
        <v>0</v>
      </c>
      <c r="J905" s="1098">
        <f>C905-D905</f>
        <v>63845000</v>
      </c>
      <c r="K905" s="1112"/>
      <c r="L905" s="1124"/>
      <c r="N905" s="1109" t="s">
        <v>366</v>
      </c>
      <c r="O905" s="1082">
        <f>C905/$C$963*F905</f>
        <v>0</v>
      </c>
      <c r="P905" s="1083">
        <f>Q905/C905*100</f>
        <v>0</v>
      </c>
      <c r="Q905" s="1145">
        <f>R905</f>
        <v>0</v>
      </c>
      <c r="R905" s="1084">
        <v>0</v>
      </c>
      <c r="S905" s="1085">
        <v>14390000</v>
      </c>
      <c r="T905" s="1085">
        <v>4845000</v>
      </c>
      <c r="U905" s="1085">
        <v>4845000</v>
      </c>
      <c r="V905" s="1085">
        <v>4845000</v>
      </c>
      <c r="W905" s="1085">
        <v>4845000</v>
      </c>
      <c r="X905" s="1085">
        <v>5545000</v>
      </c>
      <c r="Y905" s="1085">
        <v>4845000</v>
      </c>
      <c r="Z905" s="1085">
        <v>4845000</v>
      </c>
      <c r="AA905" s="1085">
        <v>4845000</v>
      </c>
      <c r="AB905" s="1085">
        <v>4845000</v>
      </c>
      <c r="AC905" s="1085">
        <v>5150000</v>
      </c>
      <c r="AD905" s="1086">
        <f>R905</f>
        <v>0</v>
      </c>
      <c r="AF905" s="1110" t="s">
        <v>366</v>
      </c>
      <c r="AG905" s="1085">
        <v>0</v>
      </c>
      <c r="AH905" s="1117"/>
      <c r="AI905" s="1117"/>
      <c r="AJ905" s="1117"/>
      <c r="AK905" s="1117"/>
      <c r="AL905" s="1117"/>
      <c r="AM905" s="1117"/>
      <c r="AN905" s="1117"/>
      <c r="AO905" s="1117"/>
      <c r="AP905" s="1117"/>
      <c r="AQ905" s="1117"/>
      <c r="AR905" s="1117"/>
      <c r="AS905" s="1086">
        <f>SUM(AG905:AR905)</f>
        <v>0</v>
      </c>
      <c r="AW905" s="43"/>
      <c r="AX905" s="43"/>
      <c r="AY905" s="43"/>
      <c r="AZ905" s="43"/>
      <c r="BA905" s="43"/>
      <c r="BB905" s="43"/>
    </row>
    <row r="906" spans="1:54" ht="14.25" customHeight="1">
      <c r="A906" s="1075"/>
      <c r="B906" s="1111"/>
      <c r="C906" s="1112"/>
      <c r="D906" s="1112"/>
      <c r="E906" s="1112"/>
      <c r="F906" s="1112"/>
      <c r="G906" s="1112"/>
      <c r="H906" s="1112"/>
      <c r="I906" s="1112"/>
      <c r="J906" s="1113"/>
      <c r="K906" s="1122"/>
      <c r="L906" s="1123"/>
      <c r="N906" s="1115"/>
      <c r="O906" s="1116"/>
      <c r="P906" s="1116"/>
      <c r="Q906" s="1116"/>
      <c r="R906" s="1116"/>
      <c r="S906" s="1117"/>
      <c r="T906" s="1117"/>
      <c r="U906" s="1117"/>
      <c r="V906" s="1117"/>
      <c r="W906" s="1117"/>
      <c r="X906" s="1117"/>
      <c r="Y906" s="1117"/>
      <c r="Z906" s="1117"/>
      <c r="AA906" s="1117"/>
      <c r="AB906" s="1117"/>
      <c r="AC906" s="1117"/>
      <c r="AF906" s="1118"/>
      <c r="AG906" s="1097"/>
      <c r="AH906" s="1117"/>
      <c r="AI906" s="1117"/>
      <c r="AJ906" s="1117"/>
      <c r="AK906" s="1117"/>
      <c r="AL906" s="1117"/>
      <c r="AM906" s="1117"/>
      <c r="AN906" s="1117"/>
      <c r="AO906" s="1117"/>
      <c r="AP906" s="1117"/>
      <c r="AQ906" s="1117"/>
      <c r="AR906" s="1117"/>
      <c r="AW906" s="43"/>
      <c r="AX906" s="43"/>
      <c r="AY906" s="43"/>
      <c r="AZ906" s="43"/>
      <c r="BA906" s="43"/>
      <c r="BB906" s="43"/>
    </row>
    <row r="907" spans="1:54" ht="142.5" customHeight="1">
      <c r="A907" s="1075">
        <v>6</v>
      </c>
      <c r="B907" s="1107" t="s">
        <v>367</v>
      </c>
      <c r="C907" s="1098">
        <f t="shared" ref="C907:I907" si="896">E142</f>
        <v>6008500</v>
      </c>
      <c r="D907" s="1108">
        <f t="shared" si="896"/>
        <v>0</v>
      </c>
      <c r="E907" s="1099">
        <f t="shared" si="896"/>
        <v>0</v>
      </c>
      <c r="F907" s="1099">
        <f t="shared" si="896"/>
        <v>0</v>
      </c>
      <c r="G907" s="1099">
        <f t="shared" si="896"/>
        <v>0</v>
      </c>
      <c r="H907" s="1099">
        <f t="shared" si="896"/>
        <v>0</v>
      </c>
      <c r="I907" s="1108">
        <f t="shared" si="896"/>
        <v>0</v>
      </c>
      <c r="J907" s="1098">
        <f>C907-D907</f>
        <v>6008500</v>
      </c>
      <c r="K907" s="1114"/>
      <c r="L907" s="1125"/>
      <c r="N907" s="1109" t="s">
        <v>367</v>
      </c>
      <c r="O907" s="1082">
        <f>C907/$C$963*F907</f>
        <v>0</v>
      </c>
      <c r="P907" s="1083">
        <f>Q907/C907*100</f>
        <v>0</v>
      </c>
      <c r="Q907" s="1145">
        <f>R907</f>
        <v>0</v>
      </c>
      <c r="R907" s="1084">
        <v>0</v>
      </c>
      <c r="S907" s="1085">
        <v>53395500</v>
      </c>
      <c r="T907" s="1085">
        <v>48785000</v>
      </c>
      <c r="U907" s="1085">
        <v>48785000</v>
      </c>
      <c r="V907" s="1085">
        <v>0</v>
      </c>
      <c r="W907" s="1085">
        <v>0</v>
      </c>
      <c r="X907" s="1085">
        <v>0</v>
      </c>
      <c r="Y907" s="1085">
        <v>0</v>
      </c>
      <c r="Z907" s="1085">
        <v>0</v>
      </c>
      <c r="AA907" s="1085">
        <v>0</v>
      </c>
      <c r="AB907" s="1085">
        <v>0</v>
      </c>
      <c r="AC907" s="1085">
        <v>33490000</v>
      </c>
      <c r="AD907" s="1086">
        <f>R907</f>
        <v>0</v>
      </c>
      <c r="AF907" s="1110" t="s">
        <v>367</v>
      </c>
      <c r="AG907" s="1085">
        <v>0</v>
      </c>
      <c r="AH907" s="1117"/>
      <c r="AI907" s="1117"/>
      <c r="AJ907" s="1117"/>
      <c r="AK907" s="1117"/>
      <c r="AL907" s="1117"/>
      <c r="AM907" s="1117"/>
      <c r="AN907" s="1117"/>
      <c r="AO907" s="1117"/>
      <c r="AP907" s="1117"/>
      <c r="AQ907" s="1117"/>
      <c r="AR907" s="1117"/>
      <c r="AS907" s="1086">
        <f>SUM(AG907:AR907)</f>
        <v>0</v>
      </c>
      <c r="AW907" s="43"/>
      <c r="AX907" s="43"/>
      <c r="AY907" s="43"/>
      <c r="AZ907" s="43"/>
      <c r="BA907" s="43"/>
      <c r="BB907" s="43"/>
    </row>
    <row r="908" spans="1:54" ht="14.25" customHeight="1">
      <c r="A908" s="1075"/>
      <c r="B908" s="1111"/>
      <c r="C908" s="1112"/>
      <c r="D908" s="1112"/>
      <c r="E908" s="1112"/>
      <c r="F908" s="1112"/>
      <c r="G908" s="1112"/>
      <c r="H908" s="1112"/>
      <c r="I908" s="1112"/>
      <c r="J908" s="1113"/>
      <c r="K908" s="1122"/>
      <c r="L908" s="1126"/>
      <c r="N908" s="1115"/>
      <c r="O908" s="1116"/>
      <c r="P908" s="1116"/>
      <c r="Q908" s="1116"/>
      <c r="R908" s="1116"/>
      <c r="S908" s="1117"/>
      <c r="T908" s="1117"/>
      <c r="U908" s="1117"/>
      <c r="V908" s="1117"/>
      <c r="W908" s="1117"/>
      <c r="X908" s="1117"/>
      <c r="Y908" s="1117"/>
      <c r="Z908" s="1117"/>
      <c r="AA908" s="1117"/>
      <c r="AB908" s="1117"/>
      <c r="AC908" s="1117"/>
      <c r="AF908" s="1118"/>
      <c r="AG908" s="1097"/>
      <c r="AH908" s="1117"/>
      <c r="AI908" s="1117"/>
      <c r="AJ908" s="1117"/>
      <c r="AK908" s="1117"/>
      <c r="AL908" s="1117"/>
      <c r="AM908" s="1117"/>
      <c r="AN908" s="1117"/>
      <c r="AO908" s="1117"/>
      <c r="AP908" s="1117"/>
      <c r="AQ908" s="1117"/>
      <c r="AR908" s="1117"/>
      <c r="AW908" s="43"/>
      <c r="AX908" s="43"/>
      <c r="AY908" s="43"/>
      <c r="AZ908" s="43"/>
      <c r="BA908" s="43"/>
      <c r="BB908" s="43"/>
    </row>
    <row r="909" spans="1:54" ht="127.5" customHeight="1">
      <c r="A909" s="1075">
        <v>7</v>
      </c>
      <c r="B909" s="1107" t="s">
        <v>368</v>
      </c>
      <c r="C909" s="1127">
        <f t="shared" ref="C909:I909" si="897">E167</f>
        <v>6241000</v>
      </c>
      <c r="D909" s="1128">
        <f t="shared" si="897"/>
        <v>0</v>
      </c>
      <c r="E909" s="1129">
        <f t="shared" si="897"/>
        <v>0</v>
      </c>
      <c r="F909" s="1129">
        <f t="shared" si="897"/>
        <v>0</v>
      </c>
      <c r="G909" s="1129">
        <f t="shared" si="897"/>
        <v>0</v>
      </c>
      <c r="H909" s="1129">
        <f t="shared" si="897"/>
        <v>0</v>
      </c>
      <c r="I909" s="1128">
        <f t="shared" si="897"/>
        <v>0</v>
      </c>
      <c r="J909" s="1098">
        <f>C909-D909</f>
        <v>6241000</v>
      </c>
      <c r="K909" s="1122"/>
      <c r="L909" s="1126"/>
      <c r="N909" s="1109" t="s">
        <v>368</v>
      </c>
      <c r="O909" s="1082">
        <f>C909/$C$963*F909</f>
        <v>0</v>
      </c>
      <c r="P909" s="1083">
        <f>Q909/C909*100</f>
        <v>0</v>
      </c>
      <c r="Q909" s="1145">
        <f>R909</f>
        <v>0</v>
      </c>
      <c r="R909" s="1084">
        <v>0</v>
      </c>
      <c r="S909" s="1085">
        <v>2593500</v>
      </c>
      <c r="T909" s="1085">
        <v>800000</v>
      </c>
      <c r="U909" s="1085">
        <v>240000</v>
      </c>
      <c r="V909" s="1085">
        <v>240000</v>
      </c>
      <c r="W909" s="1085">
        <v>240000</v>
      </c>
      <c r="X909" s="1085">
        <v>390000</v>
      </c>
      <c r="Y909" s="1085">
        <v>240000</v>
      </c>
      <c r="Z909" s="1085">
        <v>240000</v>
      </c>
      <c r="AA909" s="1085">
        <v>240000</v>
      </c>
      <c r="AB909" s="1085">
        <v>240000</v>
      </c>
      <c r="AC909" s="1085">
        <v>545000</v>
      </c>
      <c r="AD909" s="1086">
        <f>R909</f>
        <v>0</v>
      </c>
      <c r="AF909" s="1110" t="s">
        <v>368</v>
      </c>
      <c r="AG909" s="1085">
        <v>0</v>
      </c>
      <c r="AH909" s="1117"/>
      <c r="AI909" s="1117"/>
      <c r="AJ909" s="1117"/>
      <c r="AK909" s="1117"/>
      <c r="AL909" s="1117"/>
      <c r="AM909" s="1117"/>
      <c r="AN909" s="1117"/>
      <c r="AO909" s="1117"/>
      <c r="AP909" s="1117"/>
      <c r="AQ909" s="1117"/>
      <c r="AR909" s="1117"/>
      <c r="AS909" s="1086">
        <f>SUM(AG909:AR909)</f>
        <v>0</v>
      </c>
      <c r="AW909" s="43"/>
      <c r="AX909" s="43"/>
      <c r="AY909" s="43"/>
      <c r="AZ909" s="43"/>
      <c r="BA909" s="43"/>
      <c r="BB909" s="43"/>
    </row>
    <row r="910" spans="1:54" ht="14.25" customHeight="1">
      <c r="A910" s="1075"/>
      <c r="B910" s="1111"/>
      <c r="C910" s="1112"/>
      <c r="D910" s="1112"/>
      <c r="E910" s="1112"/>
      <c r="F910" s="1112"/>
      <c r="G910" s="1112"/>
      <c r="H910" s="1112"/>
      <c r="I910" s="1112"/>
      <c r="J910" s="1112"/>
      <c r="K910" s="1112"/>
      <c r="L910" s="1112"/>
      <c r="N910" s="1115"/>
      <c r="O910" s="1116"/>
      <c r="P910" s="1116"/>
      <c r="Q910" s="1116"/>
      <c r="R910" s="1116"/>
      <c r="S910" s="1117"/>
      <c r="T910" s="1117"/>
      <c r="U910" s="1117"/>
      <c r="V910" s="1117"/>
      <c r="W910" s="1117"/>
      <c r="X910" s="1117"/>
      <c r="Y910" s="1117"/>
      <c r="Z910" s="1117"/>
      <c r="AA910" s="1117"/>
      <c r="AB910" s="1117"/>
      <c r="AC910" s="1117"/>
      <c r="AF910" s="1118"/>
      <c r="AG910" s="1097"/>
      <c r="AH910" s="1117"/>
      <c r="AI910" s="1117"/>
      <c r="AJ910" s="1117"/>
      <c r="AK910" s="1117"/>
      <c r="AL910" s="1117"/>
      <c r="AM910" s="1117"/>
      <c r="AN910" s="1117"/>
      <c r="AO910" s="1117"/>
      <c r="AP910" s="1117"/>
      <c r="AQ910" s="1117"/>
      <c r="AR910" s="1117"/>
      <c r="AW910" s="43"/>
      <c r="AX910" s="43"/>
      <c r="AY910" s="43"/>
      <c r="AZ910" s="43"/>
      <c r="BA910" s="43"/>
      <c r="BB910" s="43"/>
    </row>
    <row r="911" spans="1:54" ht="129.75" customHeight="1">
      <c r="A911" s="1075">
        <v>8</v>
      </c>
      <c r="B911" s="1107" t="s">
        <v>369</v>
      </c>
      <c r="C911" s="1100">
        <f t="shared" ref="C911:I911" si="898">E203</f>
        <v>557965000</v>
      </c>
      <c r="D911" s="1099">
        <f t="shared" si="898"/>
        <v>0</v>
      </c>
      <c r="E911" s="1099">
        <f t="shared" si="898"/>
        <v>0</v>
      </c>
      <c r="F911" s="1130">
        <f t="shared" si="898"/>
        <v>0</v>
      </c>
      <c r="G911" s="1099">
        <f t="shared" si="898"/>
        <v>0</v>
      </c>
      <c r="H911" s="1099">
        <f t="shared" si="898"/>
        <v>0</v>
      </c>
      <c r="I911" s="1099">
        <f t="shared" si="898"/>
        <v>0</v>
      </c>
      <c r="J911" s="1100">
        <f>C911-D911</f>
        <v>557965000</v>
      </c>
      <c r="K911" s="1112"/>
      <c r="L911" s="1124"/>
      <c r="N911" s="1109" t="s">
        <v>369</v>
      </c>
      <c r="O911" s="1082">
        <f>C911/$C$963*F911</f>
        <v>0</v>
      </c>
      <c r="P911" s="1083">
        <f>Q911/C911*100</f>
        <v>0</v>
      </c>
      <c r="Q911" s="1145">
        <f>R911</f>
        <v>0</v>
      </c>
      <c r="R911" s="1084">
        <v>0</v>
      </c>
      <c r="S911" s="1085">
        <v>0</v>
      </c>
      <c r="T911" s="1085">
        <v>9611000</v>
      </c>
      <c r="U911" s="1085">
        <v>0</v>
      </c>
      <c r="V911" s="1085">
        <v>0</v>
      </c>
      <c r="W911" s="1085">
        <v>0</v>
      </c>
      <c r="X911" s="1085">
        <v>143178000</v>
      </c>
      <c r="Y911" s="1085">
        <v>0</v>
      </c>
      <c r="Z911" s="1085">
        <v>142320000</v>
      </c>
      <c r="AA911" s="1085">
        <v>133678000</v>
      </c>
      <c r="AB911" s="1085">
        <v>129178000</v>
      </c>
      <c r="AC911" s="1085">
        <v>0</v>
      </c>
      <c r="AD911" s="1086">
        <f>R911</f>
        <v>0</v>
      </c>
      <c r="AF911" s="1110" t="s">
        <v>369</v>
      </c>
      <c r="AG911" s="1085">
        <v>0</v>
      </c>
      <c r="AH911" s="1117"/>
      <c r="AI911" s="1117"/>
      <c r="AJ911" s="1117"/>
      <c r="AK911" s="1117"/>
      <c r="AL911" s="1117"/>
      <c r="AM911" s="1117"/>
      <c r="AN911" s="1117"/>
      <c r="AO911" s="1117"/>
      <c r="AP911" s="1117"/>
      <c r="AQ911" s="1117"/>
      <c r="AR911" s="1117"/>
      <c r="AS911" s="1086">
        <f>SUM(AG911:AR911)</f>
        <v>0</v>
      </c>
      <c r="AW911" s="43"/>
      <c r="AX911" s="43"/>
      <c r="AY911" s="43"/>
      <c r="AZ911" s="43"/>
      <c r="BA911" s="43"/>
      <c r="BB911" s="43"/>
    </row>
    <row r="912" spans="1:54" ht="14.25" customHeight="1">
      <c r="A912" s="1075"/>
      <c r="B912" s="1111"/>
      <c r="C912" s="1112"/>
      <c r="D912" s="1112"/>
      <c r="E912" s="1112"/>
      <c r="F912" s="1112"/>
      <c r="G912" s="1112"/>
      <c r="H912" s="1112"/>
      <c r="I912" s="1112"/>
      <c r="J912" s="1112"/>
      <c r="K912" s="1112"/>
      <c r="L912" s="1112"/>
      <c r="N912" s="1115"/>
      <c r="O912" s="1116"/>
      <c r="P912" s="1116"/>
      <c r="Q912" s="1116"/>
      <c r="R912" s="1116"/>
      <c r="S912" s="1117"/>
      <c r="T912" s="1117"/>
      <c r="U912" s="1117"/>
      <c r="V912" s="1117"/>
      <c r="W912" s="1117"/>
      <c r="X912" s="1117"/>
      <c r="Y912" s="1117"/>
      <c r="Z912" s="1117"/>
      <c r="AA912" s="1117"/>
      <c r="AB912" s="1117"/>
      <c r="AC912" s="1117"/>
      <c r="AF912" s="1118"/>
      <c r="AG912" s="1097"/>
      <c r="AH912" s="1117"/>
      <c r="AI912" s="1117"/>
      <c r="AJ912" s="1117"/>
      <c r="AK912" s="1117"/>
      <c r="AL912" s="1117"/>
      <c r="AM912" s="1117"/>
      <c r="AN912" s="1117"/>
      <c r="AO912" s="1117"/>
      <c r="AP912" s="1117"/>
      <c r="AQ912" s="1117"/>
      <c r="AR912" s="1117"/>
      <c r="AW912" s="43"/>
      <c r="AX912" s="43"/>
      <c r="AY912" s="43"/>
      <c r="AZ912" s="43"/>
      <c r="BA912" s="43"/>
      <c r="BB912" s="43"/>
    </row>
    <row r="913" spans="1:54" ht="123.75" customHeight="1">
      <c r="A913" s="1075">
        <v>9</v>
      </c>
      <c r="B913" s="1107" t="s">
        <v>370</v>
      </c>
      <c r="C913" s="1100">
        <f t="shared" ref="C913:I913" si="899">E230</f>
        <v>54305000</v>
      </c>
      <c r="D913" s="1130">
        <f t="shared" si="899"/>
        <v>0</v>
      </c>
      <c r="E913" s="1099">
        <f t="shared" si="899"/>
        <v>0</v>
      </c>
      <c r="F913" s="1130">
        <f t="shared" si="899"/>
        <v>0</v>
      </c>
      <c r="G913" s="1099">
        <f t="shared" si="899"/>
        <v>0</v>
      </c>
      <c r="H913" s="1130">
        <f t="shared" si="899"/>
        <v>0</v>
      </c>
      <c r="I913" s="1130">
        <f t="shared" si="899"/>
        <v>0</v>
      </c>
      <c r="J913" s="1100">
        <f>C913-D913</f>
        <v>54305000</v>
      </c>
      <c r="K913" s="1123"/>
      <c r="L913" s="1124"/>
      <c r="N913" s="1109" t="s">
        <v>370</v>
      </c>
      <c r="O913" s="1082">
        <f>C913/$C$963*F913</f>
        <v>0</v>
      </c>
      <c r="P913" s="1083">
        <f>Q913/C913*100</f>
        <v>0</v>
      </c>
      <c r="Q913" s="1145">
        <f>R913</f>
        <v>0</v>
      </c>
      <c r="R913" s="1084">
        <v>0</v>
      </c>
      <c r="S913" s="1085">
        <v>0</v>
      </c>
      <c r="T913" s="1085">
        <v>0</v>
      </c>
      <c r="U913" s="1085">
        <v>8530000</v>
      </c>
      <c r="V913" s="1085">
        <v>7425000</v>
      </c>
      <c r="W913" s="1085">
        <v>2700000</v>
      </c>
      <c r="X913" s="1085">
        <v>0</v>
      </c>
      <c r="Y913" s="1085">
        <v>6300000</v>
      </c>
      <c r="Z913" s="1085">
        <v>29350000</v>
      </c>
      <c r="AA913" s="1085">
        <v>0</v>
      </c>
      <c r="AB913" s="1085">
        <v>0</v>
      </c>
      <c r="AC913" s="1085">
        <v>0</v>
      </c>
      <c r="AD913" s="1086">
        <f>R913</f>
        <v>0</v>
      </c>
      <c r="AF913" s="1110" t="s">
        <v>370</v>
      </c>
      <c r="AG913" s="1085">
        <v>0</v>
      </c>
      <c r="AH913" s="1117"/>
      <c r="AI913" s="1117"/>
      <c r="AJ913" s="1117"/>
      <c r="AK913" s="1117"/>
      <c r="AL913" s="1117"/>
      <c r="AM913" s="1117"/>
      <c r="AN913" s="1117"/>
      <c r="AO913" s="1117"/>
      <c r="AP913" s="1117"/>
      <c r="AQ913" s="1117"/>
      <c r="AR913" s="1117"/>
      <c r="AS913" s="1086">
        <f>SUM(AG913:AR913)</f>
        <v>0</v>
      </c>
      <c r="AW913" s="43"/>
      <c r="AX913" s="43"/>
      <c r="AY913" s="43"/>
      <c r="AZ913" s="43"/>
      <c r="BA913" s="43"/>
      <c r="BB913" s="43"/>
    </row>
    <row r="914" spans="1:54" ht="14.25" customHeight="1">
      <c r="A914" s="1075"/>
      <c r="B914" s="1111"/>
      <c r="C914" s="1112"/>
      <c r="D914" s="1112"/>
      <c r="E914" s="1112"/>
      <c r="F914" s="1112"/>
      <c r="G914" s="1112"/>
      <c r="H914" s="1112"/>
      <c r="I914" s="1112"/>
      <c r="J914" s="1112"/>
      <c r="K914" s="1112"/>
      <c r="L914" s="1112"/>
      <c r="N914" s="1115"/>
      <c r="O914" s="1116"/>
      <c r="P914" s="1116"/>
      <c r="Q914" s="1116"/>
      <c r="R914" s="1116"/>
      <c r="S914" s="1117"/>
      <c r="T914" s="1117"/>
      <c r="U914" s="1117"/>
      <c r="V914" s="1117"/>
      <c r="W914" s="1117"/>
      <c r="X914" s="1117"/>
      <c r="Y914" s="1117"/>
      <c r="Z914" s="1117"/>
      <c r="AA914" s="1117"/>
      <c r="AB914" s="1117"/>
      <c r="AC914" s="1117"/>
      <c r="AF914" s="1118"/>
      <c r="AG914" s="1097"/>
      <c r="AH914" s="1117"/>
      <c r="AI914" s="1117"/>
      <c r="AJ914" s="1117"/>
      <c r="AK914" s="1117"/>
      <c r="AL914" s="1117"/>
      <c r="AM914" s="1117"/>
      <c r="AN914" s="1117"/>
      <c r="AO914" s="1117"/>
      <c r="AP914" s="1117"/>
      <c r="AQ914" s="1117"/>
      <c r="AR914" s="1117"/>
      <c r="AW914" s="43"/>
      <c r="AX914" s="43"/>
      <c r="AY914" s="43"/>
      <c r="AZ914" s="43"/>
      <c r="BA914" s="43"/>
      <c r="BB914" s="43"/>
    </row>
    <row r="915" spans="1:54" ht="103.5" customHeight="1">
      <c r="A915" s="1075">
        <v>10</v>
      </c>
      <c r="B915" s="1107" t="s">
        <v>371</v>
      </c>
      <c r="C915" s="1098">
        <f t="shared" ref="C915:I915" si="900">E267</f>
        <v>181971484</v>
      </c>
      <c r="D915" s="1098">
        <f t="shared" si="900"/>
        <v>9840744</v>
      </c>
      <c r="E915" s="1099">
        <f t="shared" si="900"/>
        <v>8.1828117640673845</v>
      </c>
      <c r="F915" s="1099">
        <f t="shared" si="900"/>
        <v>7.4956799275209516</v>
      </c>
      <c r="G915" s="1099">
        <f t="shared" si="900"/>
        <v>8.1828117640673845</v>
      </c>
      <c r="H915" s="1099">
        <f t="shared" si="900"/>
        <v>5.4078495067941521</v>
      </c>
      <c r="I915" s="1099">
        <f t="shared" si="900"/>
        <v>14890384</v>
      </c>
      <c r="J915" s="1098">
        <f>C915-D915</f>
        <v>172130740</v>
      </c>
      <c r="K915" s="1114"/>
      <c r="L915" s="1124"/>
      <c r="N915" s="1109" t="s">
        <v>371</v>
      </c>
      <c r="O915" s="1082">
        <f>C915/$C$963*F915</f>
        <v>9.1452563346137633E-2</v>
      </c>
      <c r="P915" s="1083">
        <f>Q915/C915*100</f>
        <v>8.1828117640673845</v>
      </c>
      <c r="Q915" s="1145">
        <f>R915</f>
        <v>14890384</v>
      </c>
      <c r="R915" s="1084">
        <v>14890384</v>
      </c>
      <c r="S915" s="1085">
        <v>16174260</v>
      </c>
      <c r="T915" s="1085">
        <v>26376760</v>
      </c>
      <c r="U915" s="1085">
        <v>11337760</v>
      </c>
      <c r="V915" s="1085">
        <v>5303760</v>
      </c>
      <c r="W915" s="1085">
        <v>9353760</v>
      </c>
      <c r="X915" s="1085">
        <v>17963760</v>
      </c>
      <c r="Y915" s="1085">
        <v>44029760</v>
      </c>
      <c r="Z915" s="1085">
        <v>19589760</v>
      </c>
      <c r="AA915" s="1085">
        <v>1873760</v>
      </c>
      <c r="AB915" s="1085">
        <v>1873760</v>
      </c>
      <c r="AC915" s="1085">
        <v>13204000</v>
      </c>
      <c r="AD915" s="1086">
        <f>R915</f>
        <v>14890384</v>
      </c>
      <c r="AF915" s="1110" t="s">
        <v>371</v>
      </c>
      <c r="AG915" s="1085">
        <v>9840744</v>
      </c>
      <c r="AH915" s="1117"/>
      <c r="AI915" s="1117"/>
      <c r="AJ915" s="1117"/>
      <c r="AK915" s="1117"/>
      <c r="AL915" s="1117"/>
      <c r="AM915" s="1117"/>
      <c r="AN915" s="1117"/>
      <c r="AO915" s="1117"/>
      <c r="AP915" s="1117"/>
      <c r="AQ915" s="1117"/>
      <c r="AR915" s="1117"/>
      <c r="AS915" s="1086">
        <f>SUM(AG915:AR915)</f>
        <v>9840744</v>
      </c>
      <c r="AW915" s="43"/>
      <c r="AX915" s="43"/>
      <c r="AY915" s="43"/>
      <c r="AZ915" s="43"/>
      <c r="BA915" s="43"/>
      <c r="BB915" s="43"/>
    </row>
    <row r="916" spans="1:54" ht="14.25" customHeight="1">
      <c r="A916" s="1075"/>
      <c r="B916" s="1111"/>
      <c r="C916" s="1112"/>
      <c r="D916" s="1112"/>
      <c r="E916" s="1112"/>
      <c r="F916" s="1112"/>
      <c r="G916" s="1131"/>
      <c r="H916" s="1131"/>
      <c r="I916" s="1112"/>
      <c r="J916" s="1112"/>
      <c r="K916" s="1112"/>
      <c r="L916" s="1112"/>
      <c r="N916" s="1115"/>
      <c r="O916" s="1116"/>
      <c r="P916" s="1116"/>
      <c r="Q916" s="1116"/>
      <c r="R916" s="1116"/>
      <c r="S916" s="1117"/>
      <c r="T916" s="1117"/>
      <c r="U916" s="1117"/>
      <c r="V916" s="1117"/>
      <c r="W916" s="1117"/>
      <c r="X916" s="1117"/>
      <c r="Y916" s="1117"/>
      <c r="Z916" s="1117"/>
      <c r="AA916" s="1117"/>
      <c r="AB916" s="1117"/>
      <c r="AC916" s="1117"/>
      <c r="AF916" s="1118"/>
      <c r="AG916" s="1097"/>
      <c r="AH916" s="1117"/>
      <c r="AI916" s="1117"/>
      <c r="AJ916" s="1117"/>
      <c r="AK916" s="1117"/>
      <c r="AL916" s="1117"/>
      <c r="AM916" s="1117"/>
      <c r="AN916" s="1117"/>
      <c r="AO916" s="1117"/>
      <c r="AP916" s="1117"/>
      <c r="AQ916" s="1117"/>
      <c r="AR916" s="1117"/>
      <c r="AW916" s="43"/>
      <c r="AX916" s="43"/>
      <c r="AY916" s="43"/>
      <c r="AZ916" s="43"/>
      <c r="BA916" s="43"/>
      <c r="BB916" s="43"/>
    </row>
    <row r="917" spans="1:54" ht="120" customHeight="1">
      <c r="A917" s="1075">
        <v>11</v>
      </c>
      <c r="B917" s="1107" t="s">
        <v>372</v>
      </c>
      <c r="C917" s="1100">
        <f t="shared" ref="C917:I917" si="901">E295</f>
        <v>302977000</v>
      </c>
      <c r="D917" s="1099">
        <f t="shared" si="901"/>
        <v>0</v>
      </c>
      <c r="E917" s="1099">
        <f t="shared" si="901"/>
        <v>0</v>
      </c>
      <c r="F917" s="1099">
        <f t="shared" si="901"/>
        <v>0.29705225149103726</v>
      </c>
      <c r="G917" s="1099">
        <f t="shared" si="901"/>
        <v>0</v>
      </c>
      <c r="H917" s="1099">
        <f t="shared" si="901"/>
        <v>0</v>
      </c>
      <c r="I917" s="1099">
        <f t="shared" si="901"/>
        <v>0</v>
      </c>
      <c r="J917" s="1100">
        <f>C917-D917</f>
        <v>302977000</v>
      </c>
      <c r="K917" s="1132"/>
      <c r="L917" s="1114"/>
      <c r="N917" s="1109" t="s">
        <v>372</v>
      </c>
      <c r="O917" s="1082">
        <f>C917/$C$963*F917</f>
        <v>6.0342600448331273E-3</v>
      </c>
      <c r="P917" s="1083">
        <f>Q917/C917*100</f>
        <v>0</v>
      </c>
      <c r="Q917" s="1145">
        <f>R917</f>
        <v>0</v>
      </c>
      <c r="R917" s="1084">
        <v>0</v>
      </c>
      <c r="S917" s="1085">
        <v>63047000</v>
      </c>
      <c r="T917" s="1085">
        <v>0</v>
      </c>
      <c r="U917" s="1085">
        <v>0</v>
      </c>
      <c r="V917" s="1085">
        <v>0</v>
      </c>
      <c r="W917" s="1085">
        <v>239930000</v>
      </c>
      <c r="X917" s="1085">
        <v>0</v>
      </c>
      <c r="Y917" s="1085">
        <v>0</v>
      </c>
      <c r="Z917" s="1085">
        <v>0</v>
      </c>
      <c r="AA917" s="1085">
        <v>0</v>
      </c>
      <c r="AB917" s="1085">
        <v>0</v>
      </c>
      <c r="AC917" s="1085">
        <v>0</v>
      </c>
      <c r="AD917" s="1086">
        <f>R917</f>
        <v>0</v>
      </c>
      <c r="AF917" s="1110" t="s">
        <v>372</v>
      </c>
      <c r="AG917" s="1085">
        <v>0</v>
      </c>
      <c r="AH917" s="1117"/>
      <c r="AI917" s="1117"/>
      <c r="AJ917" s="1117"/>
      <c r="AK917" s="1117"/>
      <c r="AL917" s="1117"/>
      <c r="AM917" s="1117"/>
      <c r="AN917" s="1117"/>
      <c r="AO917" s="1117"/>
      <c r="AP917" s="1117"/>
      <c r="AQ917" s="1117"/>
      <c r="AR917" s="1117"/>
      <c r="AS917" s="1086">
        <f>SUM(AG917:AR917)</f>
        <v>0</v>
      </c>
      <c r="AW917" s="43"/>
      <c r="AX917" s="43"/>
      <c r="AY917" s="43"/>
      <c r="AZ917" s="43"/>
      <c r="BA917" s="43"/>
      <c r="BB917" s="43"/>
    </row>
    <row r="918" spans="1:54" ht="14.25" customHeight="1">
      <c r="A918" s="1075"/>
      <c r="B918" s="1111"/>
      <c r="C918" s="1112"/>
      <c r="D918" s="1112"/>
      <c r="E918" s="1112"/>
      <c r="F918" s="1112"/>
      <c r="G918" s="1112"/>
      <c r="H918" s="1112"/>
      <c r="I918" s="1112"/>
      <c r="J918" s="1113"/>
      <c r="K918" s="1122"/>
      <c r="L918" s="1123"/>
      <c r="N918" s="1115"/>
      <c r="O918" s="1116"/>
      <c r="P918" s="1116"/>
      <c r="Q918" s="1116"/>
      <c r="R918" s="1116"/>
      <c r="S918" s="1117"/>
      <c r="T918" s="1117"/>
      <c r="U918" s="1117"/>
      <c r="V918" s="1117"/>
      <c r="W918" s="1117"/>
      <c r="X918" s="1117"/>
      <c r="Y918" s="1117"/>
      <c r="Z918" s="1117"/>
      <c r="AA918" s="1117"/>
      <c r="AB918" s="1117"/>
      <c r="AC918" s="1117"/>
      <c r="AF918" s="1118"/>
      <c r="AG918" s="1097"/>
      <c r="AH918" s="1117"/>
      <c r="AI918" s="1117"/>
      <c r="AJ918" s="1117"/>
      <c r="AK918" s="1117"/>
      <c r="AL918" s="1117"/>
      <c r="AM918" s="1117"/>
      <c r="AN918" s="1117"/>
      <c r="AO918" s="1117"/>
      <c r="AP918" s="1117"/>
      <c r="AQ918" s="1117"/>
      <c r="AR918" s="1117"/>
      <c r="AW918" s="43"/>
      <c r="AX918" s="43"/>
      <c r="AY918" s="43"/>
      <c r="AZ918" s="43"/>
      <c r="BA918" s="43"/>
      <c r="BB918" s="43"/>
    </row>
    <row r="919" spans="1:54" ht="131.25" customHeight="1">
      <c r="A919" s="1075">
        <v>12</v>
      </c>
      <c r="B919" s="1107" t="s">
        <v>373</v>
      </c>
      <c r="C919" s="1100">
        <f t="shared" ref="C919:I919" si="902">E321</f>
        <v>11980000</v>
      </c>
      <c r="D919" s="1099">
        <f t="shared" si="902"/>
        <v>0</v>
      </c>
      <c r="E919" s="1099">
        <f t="shared" si="902"/>
        <v>0</v>
      </c>
      <c r="F919" s="1099">
        <f t="shared" si="902"/>
        <v>0</v>
      </c>
      <c r="G919" s="1099">
        <f t="shared" si="902"/>
        <v>0</v>
      </c>
      <c r="H919" s="1099">
        <f t="shared" si="902"/>
        <v>0</v>
      </c>
      <c r="I919" s="1099">
        <f t="shared" si="902"/>
        <v>0</v>
      </c>
      <c r="J919" s="1100">
        <f>C919-D919</f>
        <v>11980000</v>
      </c>
      <c r="K919" s="1132"/>
      <c r="L919" s="1114"/>
      <c r="N919" s="1109" t="s">
        <v>373</v>
      </c>
      <c r="O919" s="1082">
        <f>C919/$C$963*F919</f>
        <v>0</v>
      </c>
      <c r="P919" s="1083">
        <f>Q919/C919*100</f>
        <v>0</v>
      </c>
      <c r="Q919" s="1145">
        <f>R919</f>
        <v>0</v>
      </c>
      <c r="R919" s="1084">
        <v>0</v>
      </c>
      <c r="S919" s="1085">
        <v>0</v>
      </c>
      <c r="T919" s="1085">
        <v>0</v>
      </c>
      <c r="U919" s="1085">
        <v>11980000</v>
      </c>
      <c r="V919" s="1085">
        <v>0</v>
      </c>
      <c r="W919" s="1085">
        <v>0</v>
      </c>
      <c r="X919" s="1085">
        <v>0</v>
      </c>
      <c r="Y919" s="1085">
        <v>0</v>
      </c>
      <c r="Z919" s="1085">
        <v>0</v>
      </c>
      <c r="AA919" s="1085">
        <v>0</v>
      </c>
      <c r="AB919" s="1085">
        <v>0</v>
      </c>
      <c r="AC919" s="1085">
        <v>0</v>
      </c>
      <c r="AD919" s="1086">
        <f>R919</f>
        <v>0</v>
      </c>
      <c r="AF919" s="1110" t="s">
        <v>373</v>
      </c>
      <c r="AG919" s="1085">
        <v>0</v>
      </c>
      <c r="AH919" s="1117"/>
      <c r="AI919" s="1117"/>
      <c r="AJ919" s="1117"/>
      <c r="AK919" s="1117"/>
      <c r="AL919" s="1117"/>
      <c r="AM919" s="1117"/>
      <c r="AN919" s="1117"/>
      <c r="AO919" s="1117"/>
      <c r="AP919" s="1117"/>
      <c r="AQ919" s="1117"/>
      <c r="AR919" s="1117"/>
      <c r="AS919" s="1086">
        <f>SUM(AG919:AR919)</f>
        <v>0</v>
      </c>
      <c r="AW919" s="43"/>
      <c r="AX919" s="43"/>
      <c r="AY919" s="43"/>
      <c r="AZ919" s="43"/>
      <c r="BA919" s="43"/>
      <c r="BB919" s="43"/>
    </row>
    <row r="920" spans="1:54" ht="14.25" customHeight="1">
      <c r="A920" s="1075"/>
      <c r="B920" s="1111"/>
      <c r="C920" s="1112"/>
      <c r="D920" s="1112"/>
      <c r="E920" s="1112"/>
      <c r="F920" s="1112"/>
      <c r="G920" s="1112"/>
      <c r="H920" s="1112"/>
      <c r="I920" s="1112"/>
      <c r="J920" s="1113"/>
      <c r="K920" s="1122"/>
      <c r="L920" s="1123"/>
      <c r="N920" s="1115"/>
      <c r="O920" s="1116"/>
      <c r="P920" s="1116"/>
      <c r="Q920" s="1116"/>
      <c r="R920" s="1117"/>
      <c r="S920" s="1117"/>
      <c r="T920" s="1117"/>
      <c r="U920" s="1117"/>
      <c r="V920" s="1117"/>
      <c r="W920" s="1117"/>
      <c r="X920" s="1117"/>
      <c r="Y920" s="1117"/>
      <c r="Z920" s="1117"/>
      <c r="AA920" s="1117"/>
      <c r="AB920" s="1117"/>
      <c r="AC920" s="1117"/>
      <c r="AF920" s="1118"/>
      <c r="AG920" s="1097"/>
      <c r="AH920" s="1117"/>
      <c r="AI920" s="1117"/>
      <c r="AJ920" s="1117"/>
      <c r="AK920" s="1117"/>
      <c r="AL920" s="1117"/>
      <c r="AM920" s="1117"/>
      <c r="AN920" s="1117"/>
      <c r="AO920" s="1117"/>
      <c r="AP920" s="1117"/>
      <c r="AQ920" s="1117"/>
      <c r="AR920" s="1117"/>
      <c r="AW920" s="43"/>
      <c r="AX920" s="43"/>
      <c r="AY920" s="43"/>
      <c r="AZ920" s="43"/>
      <c r="BA920" s="43"/>
      <c r="BB920" s="43"/>
    </row>
    <row r="921" spans="1:54" ht="120">
      <c r="A921" s="1075">
        <v>13</v>
      </c>
      <c r="B921" s="1107" t="s">
        <v>374</v>
      </c>
      <c r="C921" s="1098">
        <f t="shared" ref="C921:J921" si="903">E365</f>
        <v>9575728896</v>
      </c>
      <c r="D921" s="1099">
        <f t="shared" si="903"/>
        <v>232598340</v>
      </c>
      <c r="E921" s="1099">
        <f t="shared" si="903"/>
        <v>2.9367929695406447</v>
      </c>
      <c r="F921" s="1099">
        <f t="shared" si="903"/>
        <v>2.4290405725371111</v>
      </c>
      <c r="G921" s="1099">
        <f t="shared" si="903"/>
        <v>2.9367929695406447</v>
      </c>
      <c r="H921" s="1099">
        <f t="shared" si="903"/>
        <v>2.4290405725371111</v>
      </c>
      <c r="I921" s="1099">
        <f t="shared" si="903"/>
        <v>281219333</v>
      </c>
      <c r="J921" s="1098">
        <f t="shared" si="903"/>
        <v>9343130556</v>
      </c>
      <c r="K921" s="1132"/>
      <c r="L921" s="1114"/>
      <c r="N921" s="1109" t="s">
        <v>374</v>
      </c>
      <c r="O921" s="1082">
        <f>C921/$C$963*F921</f>
        <v>1.5595098550627902</v>
      </c>
      <c r="P921" s="1083">
        <f>Q921/C921*100</f>
        <v>2.9367929695406447</v>
      </c>
      <c r="Q921" s="1145">
        <f>R921</f>
        <v>281219333</v>
      </c>
      <c r="R921" s="1085">
        <v>281219333</v>
      </c>
      <c r="S921" s="1085">
        <v>714732833</v>
      </c>
      <c r="T921" s="1085">
        <v>1213649133</v>
      </c>
      <c r="U921" s="1085">
        <v>714732833</v>
      </c>
      <c r="V921" s="1085">
        <v>714732833</v>
      </c>
      <c r="W921" s="1085">
        <v>1213649033</v>
      </c>
      <c r="X921" s="1085">
        <v>714732833</v>
      </c>
      <c r="Y921" s="1085">
        <v>714732733</v>
      </c>
      <c r="Z921" s="1085">
        <v>714732833</v>
      </c>
      <c r="AA921" s="1085">
        <v>714732833</v>
      </c>
      <c r="AB921" s="1085">
        <v>714732833</v>
      </c>
      <c r="AC921" s="1085">
        <v>1149348833</v>
      </c>
      <c r="AD921" s="1086">
        <f>R921</f>
        <v>281219333</v>
      </c>
      <c r="AF921" s="1110" t="s">
        <v>374</v>
      </c>
      <c r="AG921" s="1085">
        <v>232598340</v>
      </c>
      <c r="AH921" s="1117"/>
      <c r="AI921" s="1117"/>
      <c r="AJ921" s="1117"/>
      <c r="AK921" s="1117"/>
      <c r="AL921" s="1117"/>
      <c r="AM921" s="1117"/>
      <c r="AN921" s="1117"/>
      <c r="AO921" s="1117"/>
      <c r="AP921" s="1117"/>
      <c r="AQ921" s="1117"/>
      <c r="AR921" s="1117"/>
      <c r="AS921" s="1086">
        <f>SUM(AG921:AR921)</f>
        <v>232598340</v>
      </c>
      <c r="AW921" s="43"/>
      <c r="AX921" s="43"/>
      <c r="AY921" s="43"/>
      <c r="AZ921" s="43"/>
      <c r="BA921" s="43"/>
      <c r="BB921" s="43"/>
    </row>
    <row r="922" spans="1:54" ht="14.25" customHeight="1">
      <c r="A922" s="1075"/>
      <c r="B922" s="1111"/>
      <c r="C922" s="1112"/>
      <c r="D922" s="1112"/>
      <c r="E922" s="1112"/>
      <c r="F922" s="1112"/>
      <c r="G922" s="1112"/>
      <c r="H922" s="1112"/>
      <c r="I922" s="1112"/>
      <c r="J922" s="1113"/>
      <c r="K922" s="1123"/>
      <c r="L922" s="1112"/>
      <c r="N922" s="1115"/>
      <c r="O922" s="1116"/>
      <c r="P922" s="1116"/>
      <c r="Q922" s="1116"/>
      <c r="R922" s="1117"/>
      <c r="S922" s="1117"/>
      <c r="T922" s="1117"/>
      <c r="U922" s="1117"/>
      <c r="V922" s="1117"/>
      <c r="W922" s="1117"/>
      <c r="X922" s="1117"/>
      <c r="Y922" s="1117"/>
      <c r="Z922" s="1117"/>
      <c r="AA922" s="1117"/>
      <c r="AB922" s="1117"/>
      <c r="AC922" s="1117"/>
      <c r="AF922" s="1118"/>
      <c r="AG922" s="1097"/>
      <c r="AH922" s="1117"/>
      <c r="AI922" s="1117"/>
      <c r="AJ922" s="1117"/>
      <c r="AK922" s="1117"/>
      <c r="AL922" s="1117"/>
      <c r="AM922" s="1117"/>
      <c r="AN922" s="1117"/>
      <c r="AO922" s="1117"/>
      <c r="AP922" s="1117"/>
      <c r="AQ922" s="1117"/>
      <c r="AR922" s="1117"/>
      <c r="AW922" s="43"/>
      <c r="AX922" s="43"/>
      <c r="AY922" s="43"/>
      <c r="AZ922" s="43"/>
      <c r="BA922" s="43"/>
      <c r="BB922" s="43"/>
    </row>
    <row r="923" spans="1:54" ht="99.75" customHeight="1">
      <c r="A923" s="1075">
        <v>14</v>
      </c>
      <c r="B923" s="1107" t="s">
        <v>375</v>
      </c>
      <c r="C923" s="1098">
        <f t="shared" ref="C923:I923" si="904">E387</f>
        <v>5518000</v>
      </c>
      <c r="D923" s="1099">
        <f t="shared" si="904"/>
        <v>0</v>
      </c>
      <c r="E923" s="1099">
        <f t="shared" si="904"/>
        <v>0</v>
      </c>
      <c r="F923" s="1099">
        <f t="shared" si="904"/>
        <v>0</v>
      </c>
      <c r="G923" s="1099">
        <f t="shared" si="904"/>
        <v>0</v>
      </c>
      <c r="H923" s="1099">
        <f t="shared" si="904"/>
        <v>0</v>
      </c>
      <c r="I923" s="1099">
        <f t="shared" si="904"/>
        <v>0</v>
      </c>
      <c r="J923" s="1098">
        <f>C923-D923</f>
        <v>5518000</v>
      </c>
      <c r="K923" s="1133"/>
      <c r="L923" s="1134"/>
      <c r="N923" s="1109" t="s">
        <v>375</v>
      </c>
      <c r="O923" s="1082">
        <f>C923/$C$963*F923</f>
        <v>0</v>
      </c>
      <c r="P923" s="1083">
        <f>Q923/C923*100</f>
        <v>0</v>
      </c>
      <c r="Q923" s="1145">
        <f>R923</f>
        <v>0</v>
      </c>
      <c r="R923" s="1084">
        <v>0</v>
      </c>
      <c r="S923" s="1085">
        <v>689750</v>
      </c>
      <c r="T923" s="1085">
        <v>689750</v>
      </c>
      <c r="U923" s="1085">
        <v>0</v>
      </c>
      <c r="V923" s="1085">
        <v>689750</v>
      </c>
      <c r="W923" s="1085">
        <v>689750</v>
      </c>
      <c r="X923" s="1085">
        <v>0</v>
      </c>
      <c r="Y923" s="1085">
        <v>689750</v>
      </c>
      <c r="Z923" s="1085">
        <v>689750</v>
      </c>
      <c r="AA923" s="1085">
        <v>689750</v>
      </c>
      <c r="AB923" s="1085">
        <v>689750</v>
      </c>
      <c r="AC923" s="1085">
        <v>0</v>
      </c>
      <c r="AD923" s="1086">
        <f>R923</f>
        <v>0</v>
      </c>
      <c r="AF923" s="1110" t="s">
        <v>375</v>
      </c>
      <c r="AG923" s="1085">
        <v>0</v>
      </c>
      <c r="AH923" s="1117"/>
      <c r="AI923" s="1117"/>
      <c r="AJ923" s="1117"/>
      <c r="AK923" s="1117"/>
      <c r="AL923" s="1117"/>
      <c r="AM923" s="1117"/>
      <c r="AN923" s="1117"/>
      <c r="AO923" s="1117"/>
      <c r="AP923" s="1117"/>
      <c r="AQ923" s="1117"/>
      <c r="AR923" s="1117"/>
      <c r="AS923" s="1086">
        <f>SUM(AG923:AR923)</f>
        <v>0</v>
      </c>
      <c r="AW923" s="43"/>
      <c r="AX923" s="43"/>
      <c r="AY923" s="43"/>
      <c r="AZ923" s="43"/>
      <c r="BA923" s="43"/>
      <c r="BB923" s="43"/>
    </row>
    <row r="924" spans="1:54" ht="14.25" customHeight="1">
      <c r="A924" s="1075"/>
      <c r="B924" s="1111"/>
      <c r="C924" s="1112"/>
      <c r="D924" s="1112"/>
      <c r="E924" s="1112"/>
      <c r="F924" s="1112"/>
      <c r="G924" s="1112"/>
      <c r="H924" s="1112"/>
      <c r="I924" s="1112"/>
      <c r="J924" s="1113"/>
      <c r="K924" s="1123"/>
      <c r="L924" s="1112"/>
      <c r="N924" s="1115"/>
      <c r="O924" s="1116"/>
      <c r="P924" s="1116"/>
      <c r="Q924" s="1116"/>
      <c r="R924" s="1117"/>
      <c r="S924" s="1117"/>
      <c r="T924" s="1117"/>
      <c r="U924" s="1117"/>
      <c r="V924" s="1117"/>
      <c r="W924" s="1117"/>
      <c r="X924" s="1117"/>
      <c r="Y924" s="1117"/>
      <c r="Z924" s="1117"/>
      <c r="AA924" s="1117"/>
      <c r="AB924" s="1117"/>
      <c r="AC924" s="1117"/>
      <c r="AF924" s="1118"/>
      <c r="AG924" s="1097"/>
      <c r="AH924" s="1117"/>
      <c r="AI924" s="1117"/>
      <c r="AJ924" s="1117"/>
      <c r="AK924" s="1117"/>
      <c r="AL924" s="1117"/>
      <c r="AM924" s="1117"/>
      <c r="AN924" s="1117"/>
      <c r="AO924" s="1117"/>
      <c r="AP924" s="1117"/>
      <c r="AQ924" s="1117"/>
      <c r="AR924" s="1117"/>
      <c r="AW924" s="43"/>
      <c r="AX924" s="43"/>
      <c r="AY924" s="43"/>
      <c r="AZ924" s="43"/>
      <c r="BA924" s="43"/>
      <c r="BB924" s="43"/>
    </row>
    <row r="925" spans="1:54" ht="93.75" customHeight="1">
      <c r="A925" s="1075">
        <v>15</v>
      </c>
      <c r="B925" s="1107" t="s">
        <v>376</v>
      </c>
      <c r="C925" s="1098">
        <f t="shared" ref="C925:I925" si="905">E412</f>
        <v>104300000</v>
      </c>
      <c r="D925" s="1099">
        <f t="shared" si="905"/>
        <v>0</v>
      </c>
      <c r="E925" s="1099">
        <f t="shared" si="905"/>
        <v>0.47459252157238735</v>
      </c>
      <c r="F925" s="1099">
        <f t="shared" si="905"/>
        <v>0</v>
      </c>
      <c r="G925" s="1099">
        <f t="shared" si="905"/>
        <v>0.47459252157238735</v>
      </c>
      <c r="H925" s="1099">
        <f t="shared" si="905"/>
        <v>0</v>
      </c>
      <c r="I925" s="1099">
        <f t="shared" si="905"/>
        <v>495000</v>
      </c>
      <c r="J925" s="1098">
        <f>C925-D925</f>
        <v>104300000</v>
      </c>
      <c r="K925" s="1132"/>
      <c r="L925" s="1114"/>
      <c r="N925" s="1109" t="s">
        <v>376</v>
      </c>
      <c r="O925" s="1082">
        <f>C925/$C$963*F925</f>
        <v>0</v>
      </c>
      <c r="P925" s="1083">
        <f>Q925/C925*100</f>
        <v>0.47459252157238735</v>
      </c>
      <c r="Q925" s="1145">
        <f>R925</f>
        <v>495000</v>
      </c>
      <c r="R925" s="1085">
        <v>495000</v>
      </c>
      <c r="S925" s="1085">
        <v>9495000</v>
      </c>
      <c r="T925" s="1085">
        <v>12532000</v>
      </c>
      <c r="U925" s="1085">
        <v>6883500</v>
      </c>
      <c r="V925" s="1085">
        <v>15845000</v>
      </c>
      <c r="W925" s="1085">
        <v>12532000</v>
      </c>
      <c r="X925" s="1085">
        <v>495000</v>
      </c>
      <c r="Y925" s="1085">
        <v>16100000</v>
      </c>
      <c r="Z925" s="1085">
        <v>13495000</v>
      </c>
      <c r="AA925" s="1085">
        <v>495000</v>
      </c>
      <c r="AB925" s="1085">
        <v>5076500</v>
      </c>
      <c r="AC925" s="1085">
        <v>10856000</v>
      </c>
      <c r="AD925" s="1086">
        <f>R925</f>
        <v>495000</v>
      </c>
      <c r="AF925" s="1110" t="s">
        <v>376</v>
      </c>
      <c r="AG925" s="1085">
        <v>0</v>
      </c>
      <c r="AH925" s="1117"/>
      <c r="AI925" s="1117"/>
      <c r="AJ925" s="1117"/>
      <c r="AK925" s="1117"/>
      <c r="AL925" s="1117"/>
      <c r="AM925" s="1117"/>
      <c r="AN925" s="1117"/>
      <c r="AO925" s="1117"/>
      <c r="AP925" s="1117"/>
      <c r="AQ925" s="1117"/>
      <c r="AR925" s="1117"/>
      <c r="AS925" s="1086">
        <f>SUM(AG925:AR925)</f>
        <v>0</v>
      </c>
      <c r="AW925" s="43"/>
      <c r="AX925" s="43"/>
      <c r="AY925" s="43"/>
      <c r="AZ925" s="43"/>
      <c r="BA925" s="43"/>
      <c r="BB925" s="43"/>
    </row>
    <row r="926" spans="1:54" ht="14.25" customHeight="1">
      <c r="A926" s="1075"/>
      <c r="B926" s="1111"/>
      <c r="C926" s="1112"/>
      <c r="D926" s="1112"/>
      <c r="E926" s="1112"/>
      <c r="F926" s="1112"/>
      <c r="G926" s="1112"/>
      <c r="H926" s="1112"/>
      <c r="I926" s="1112"/>
      <c r="J926" s="1113"/>
      <c r="K926" s="1122"/>
      <c r="L926" s="1123"/>
      <c r="N926" s="1115"/>
      <c r="O926" s="1135"/>
      <c r="P926" s="1116"/>
      <c r="Q926" s="1116"/>
      <c r="R926" s="1117"/>
      <c r="S926" s="1117"/>
      <c r="T926" s="1117"/>
      <c r="U926" s="1117"/>
      <c r="V926" s="1117"/>
      <c r="W926" s="1117"/>
      <c r="X926" s="1117"/>
      <c r="Y926" s="1117"/>
      <c r="Z926" s="1117"/>
      <c r="AA926" s="1117"/>
      <c r="AB926" s="1117"/>
      <c r="AC926" s="1117"/>
      <c r="AF926" s="1118"/>
      <c r="AG926" s="1097"/>
      <c r="AH926" s="1117"/>
      <c r="AI926" s="1117"/>
      <c r="AJ926" s="1117"/>
      <c r="AK926" s="1117"/>
      <c r="AL926" s="1117"/>
      <c r="AM926" s="1117"/>
      <c r="AN926" s="1117"/>
      <c r="AO926" s="1117"/>
      <c r="AP926" s="1117"/>
      <c r="AQ926" s="1117"/>
      <c r="AR926" s="1117"/>
      <c r="AW926" s="43"/>
      <c r="AX926" s="43"/>
      <c r="AY926" s="43"/>
      <c r="AZ926" s="43"/>
      <c r="BA926" s="43"/>
      <c r="BB926" s="43"/>
    </row>
    <row r="927" spans="1:54" ht="96" customHeight="1">
      <c r="A927" s="1075">
        <v>16</v>
      </c>
      <c r="B927" s="1107" t="s">
        <v>377</v>
      </c>
      <c r="C927" s="1098">
        <f t="shared" ref="C927:I927" si="906">E437</f>
        <v>22265000</v>
      </c>
      <c r="D927" s="1099">
        <f t="shared" si="906"/>
        <v>0</v>
      </c>
      <c r="E927" s="1099">
        <f t="shared" si="906"/>
        <v>0</v>
      </c>
      <c r="F927" s="1099">
        <f t="shared" si="906"/>
        <v>0</v>
      </c>
      <c r="G927" s="1099">
        <f t="shared" si="906"/>
        <v>0</v>
      </c>
      <c r="H927" s="1099">
        <f t="shared" si="906"/>
        <v>0</v>
      </c>
      <c r="I927" s="1099">
        <f t="shared" si="906"/>
        <v>0</v>
      </c>
      <c r="J927" s="1098">
        <f>C927-D927</f>
        <v>22265000</v>
      </c>
      <c r="K927" s="1132"/>
      <c r="L927" s="1114"/>
      <c r="N927" s="1109" t="s">
        <v>377</v>
      </c>
      <c r="O927" s="1082">
        <f>C927/$C$963*F927</f>
        <v>0</v>
      </c>
      <c r="P927" s="1083">
        <f>Q927/C927*100</f>
        <v>0</v>
      </c>
      <c r="Q927" s="1145">
        <f>R927</f>
        <v>0</v>
      </c>
      <c r="R927" s="1084">
        <v>0</v>
      </c>
      <c r="S927" s="1085">
        <v>3322075</v>
      </c>
      <c r="T927" s="1085">
        <v>2998075</v>
      </c>
      <c r="U927" s="1085">
        <v>0</v>
      </c>
      <c r="V927" s="1085">
        <v>2424875</v>
      </c>
      <c r="W927" s="1085">
        <v>2998075</v>
      </c>
      <c r="X927" s="1085">
        <v>0</v>
      </c>
      <c r="Y927" s="1085">
        <v>0</v>
      </c>
      <c r="Z927" s="1085">
        <v>3322075</v>
      </c>
      <c r="AA927" s="1085">
        <v>2100875</v>
      </c>
      <c r="AB927" s="1085">
        <v>2998075</v>
      </c>
      <c r="AC927" s="1085">
        <v>2100875</v>
      </c>
      <c r="AD927" s="1086">
        <f>R927</f>
        <v>0</v>
      </c>
      <c r="AF927" s="1110" t="s">
        <v>377</v>
      </c>
      <c r="AG927" s="1085">
        <v>0</v>
      </c>
      <c r="AH927" s="1117"/>
      <c r="AI927" s="1117"/>
      <c r="AJ927" s="1117"/>
      <c r="AK927" s="1117"/>
      <c r="AL927" s="1117"/>
      <c r="AM927" s="1117"/>
      <c r="AN927" s="1117"/>
      <c r="AO927" s="1117"/>
      <c r="AP927" s="1117"/>
      <c r="AQ927" s="1117"/>
      <c r="AR927" s="1117"/>
      <c r="AS927" s="1086">
        <f>SUM(AG927:AR927)</f>
        <v>0</v>
      </c>
      <c r="AW927" s="43"/>
      <c r="AX927" s="43"/>
      <c r="AY927" s="43"/>
      <c r="AZ927" s="43"/>
      <c r="BA927" s="43"/>
      <c r="BB927" s="43"/>
    </row>
    <row r="928" spans="1:54" ht="14.25" customHeight="1">
      <c r="A928" s="1075"/>
      <c r="B928" s="1111"/>
      <c r="C928" s="1112"/>
      <c r="D928" s="1112"/>
      <c r="E928" s="1112"/>
      <c r="F928" s="1112"/>
      <c r="G928" s="1112"/>
      <c r="H928" s="1112"/>
      <c r="I928" s="1112"/>
      <c r="J928" s="1113"/>
      <c r="K928" s="1122"/>
      <c r="L928" s="1123"/>
      <c r="N928" s="1115"/>
      <c r="O928" s="1135"/>
      <c r="P928" s="1116"/>
      <c r="Q928" s="1116"/>
      <c r="R928" s="1117"/>
      <c r="S928" s="1117"/>
      <c r="T928" s="1117"/>
      <c r="U928" s="1117"/>
      <c r="V928" s="1117"/>
      <c r="W928" s="1117"/>
      <c r="X928" s="1117"/>
      <c r="Y928" s="1117"/>
      <c r="Z928" s="1117"/>
      <c r="AA928" s="1117"/>
      <c r="AB928" s="1117"/>
      <c r="AC928" s="1117"/>
      <c r="AF928" s="1118"/>
      <c r="AG928" s="1097"/>
      <c r="AH928" s="1117"/>
      <c r="AI928" s="1117"/>
      <c r="AJ928" s="1117"/>
      <c r="AK928" s="1117"/>
      <c r="AL928" s="1117"/>
      <c r="AM928" s="1117"/>
      <c r="AN928" s="1117"/>
      <c r="AO928" s="1117"/>
      <c r="AP928" s="1117"/>
      <c r="AQ928" s="1117"/>
      <c r="AR928" s="1117"/>
      <c r="AW928" s="43"/>
      <c r="AX928" s="43"/>
      <c r="AY928" s="43"/>
      <c r="AZ928" s="43"/>
      <c r="BA928" s="43"/>
      <c r="BB928" s="43"/>
    </row>
    <row r="929" spans="1:54" ht="97.5" customHeight="1">
      <c r="A929" s="1075">
        <v>17</v>
      </c>
      <c r="B929" s="1107" t="s">
        <v>378</v>
      </c>
      <c r="C929" s="1098">
        <f t="shared" ref="C929:I929" si="907">E460</f>
        <v>25978000</v>
      </c>
      <c r="D929" s="1099">
        <f t="shared" si="907"/>
        <v>0</v>
      </c>
      <c r="E929" s="1099">
        <f t="shared" si="907"/>
        <v>0</v>
      </c>
      <c r="F929" s="1099">
        <f t="shared" si="907"/>
        <v>0</v>
      </c>
      <c r="G929" s="1099">
        <f t="shared" si="907"/>
        <v>0</v>
      </c>
      <c r="H929" s="1099">
        <f t="shared" si="907"/>
        <v>0</v>
      </c>
      <c r="I929" s="1099">
        <f t="shared" si="907"/>
        <v>0</v>
      </c>
      <c r="J929" s="1098">
        <f>C929-D929</f>
        <v>25978000</v>
      </c>
      <c r="K929" s="1133"/>
      <c r="L929" s="1126"/>
      <c r="N929" s="1109" t="s">
        <v>378</v>
      </c>
      <c r="O929" s="1082">
        <f>C929/$C$963*F929</f>
        <v>0</v>
      </c>
      <c r="P929" s="1083">
        <f>Q929/C929*100</f>
        <v>0</v>
      </c>
      <c r="Q929" s="1145">
        <f>R929</f>
        <v>0</v>
      </c>
      <c r="R929" s="1084">
        <v>0</v>
      </c>
      <c r="S929" s="1085">
        <v>2597800</v>
      </c>
      <c r="T929" s="1085">
        <v>2597800</v>
      </c>
      <c r="U929" s="1085">
        <v>2597800</v>
      </c>
      <c r="V929" s="1085">
        <v>2597800</v>
      </c>
      <c r="W929" s="1085">
        <v>2597800</v>
      </c>
      <c r="X929" s="1085">
        <v>2597800</v>
      </c>
      <c r="Y929" s="1085">
        <v>2597800</v>
      </c>
      <c r="Z929" s="1085">
        <v>2597800</v>
      </c>
      <c r="AA929" s="1085">
        <v>2597800</v>
      </c>
      <c r="AB929" s="1085">
        <v>2597800</v>
      </c>
      <c r="AC929" s="1085">
        <v>0</v>
      </c>
      <c r="AD929" s="1086">
        <f>R929</f>
        <v>0</v>
      </c>
      <c r="AF929" s="1110" t="s">
        <v>378</v>
      </c>
      <c r="AG929" s="1085">
        <v>0</v>
      </c>
      <c r="AH929" s="1117"/>
      <c r="AI929" s="1117"/>
      <c r="AJ929" s="1117"/>
      <c r="AK929" s="1117"/>
      <c r="AL929" s="1117"/>
      <c r="AM929" s="1117"/>
      <c r="AN929" s="1117"/>
      <c r="AO929" s="1117"/>
      <c r="AP929" s="1117"/>
      <c r="AQ929" s="1117"/>
      <c r="AR929" s="1117"/>
      <c r="AS929" s="1086">
        <f>SUM(AG929:AR929)</f>
        <v>0</v>
      </c>
      <c r="AW929" s="43"/>
      <c r="AX929" s="43"/>
      <c r="AY929" s="43"/>
      <c r="AZ929" s="43"/>
      <c r="BA929" s="43"/>
      <c r="BB929" s="43"/>
    </row>
    <row r="930" spans="1:54" ht="14.25" customHeight="1">
      <c r="A930" s="1075"/>
      <c r="B930" s="1136"/>
      <c r="C930" s="1123"/>
      <c r="D930" s="1112"/>
      <c r="E930" s="1112"/>
      <c r="F930" s="1112"/>
      <c r="G930" s="1112"/>
      <c r="H930" s="1112"/>
      <c r="I930" s="1112"/>
      <c r="J930" s="1113"/>
      <c r="K930" s="1122"/>
      <c r="L930" s="1123"/>
      <c r="N930" s="1136"/>
      <c r="O930" s="1135"/>
      <c r="P930" s="1116"/>
      <c r="Q930" s="1116"/>
      <c r="R930" s="1117"/>
      <c r="S930" s="1117"/>
      <c r="T930" s="1117"/>
      <c r="U930" s="1117"/>
      <c r="V930" s="1117"/>
      <c r="W930" s="1117"/>
      <c r="X930" s="1117"/>
      <c r="Y930" s="1117"/>
      <c r="Z930" s="1117"/>
      <c r="AA930" s="1117"/>
      <c r="AB930" s="1117"/>
      <c r="AC930" s="1117"/>
      <c r="AF930" s="1118"/>
      <c r="AG930" s="1085"/>
      <c r="AH930" s="1117"/>
      <c r="AI930" s="1117"/>
      <c r="AJ930" s="1117"/>
      <c r="AK930" s="1117"/>
      <c r="AL930" s="1117"/>
      <c r="AM930" s="1117"/>
      <c r="AN930" s="1117"/>
      <c r="AO930" s="1117"/>
      <c r="AP930" s="1117"/>
      <c r="AQ930" s="1117"/>
      <c r="AR930" s="1117"/>
      <c r="AW930" s="43"/>
      <c r="AX930" s="43"/>
      <c r="AY930" s="43"/>
      <c r="AZ930" s="43"/>
      <c r="BA930" s="43"/>
      <c r="BB930" s="43"/>
    </row>
    <row r="931" spans="1:54" ht="102.75" customHeight="1">
      <c r="A931" s="1075">
        <v>18</v>
      </c>
      <c r="B931" s="1107" t="s">
        <v>379</v>
      </c>
      <c r="C931" s="1098">
        <f t="shared" ref="C931:I931" si="908">E484</f>
        <v>10440000</v>
      </c>
      <c r="D931" s="1099">
        <f t="shared" si="908"/>
        <v>0</v>
      </c>
      <c r="E931" s="1099">
        <f t="shared" si="908"/>
        <v>0</v>
      </c>
      <c r="F931" s="1099">
        <f t="shared" si="908"/>
        <v>0</v>
      </c>
      <c r="G931" s="1099">
        <f t="shared" si="908"/>
        <v>0</v>
      </c>
      <c r="H931" s="1099">
        <f t="shared" si="908"/>
        <v>0</v>
      </c>
      <c r="I931" s="1099">
        <f t="shared" si="908"/>
        <v>0</v>
      </c>
      <c r="J931" s="1098">
        <f>C931-D931</f>
        <v>10440000</v>
      </c>
      <c r="K931" s="1132"/>
      <c r="L931" s="1114"/>
      <c r="N931" s="1109" t="s">
        <v>379</v>
      </c>
      <c r="O931" s="1082">
        <f>C931/$C$963*F931</f>
        <v>0</v>
      </c>
      <c r="P931" s="1083">
        <f>Q931/C931*100</f>
        <v>0</v>
      </c>
      <c r="Q931" s="1145">
        <f>R931</f>
        <v>0</v>
      </c>
      <c r="R931" s="1084">
        <v>0</v>
      </c>
      <c r="S931" s="1085">
        <v>1310000</v>
      </c>
      <c r="T931" s="1085">
        <v>810000</v>
      </c>
      <c r="U931" s="1085">
        <v>810000</v>
      </c>
      <c r="V931" s="1085">
        <v>1110000</v>
      </c>
      <c r="W931" s="1085">
        <v>1010000</v>
      </c>
      <c r="X931" s="1085">
        <v>810000</v>
      </c>
      <c r="Y931" s="1085">
        <v>1010000</v>
      </c>
      <c r="Z931" s="1085">
        <v>810000</v>
      </c>
      <c r="AA931" s="1085">
        <v>810000</v>
      </c>
      <c r="AB931" s="1085">
        <v>1110000</v>
      </c>
      <c r="AC931" s="1085">
        <v>840000</v>
      </c>
      <c r="AD931" s="1086">
        <f>R931</f>
        <v>0</v>
      </c>
      <c r="AF931" s="1110" t="s">
        <v>379</v>
      </c>
      <c r="AG931" s="1085">
        <v>0</v>
      </c>
      <c r="AH931" s="1117"/>
      <c r="AI931" s="1117"/>
      <c r="AJ931" s="1117"/>
      <c r="AK931" s="1117"/>
      <c r="AL931" s="1117"/>
      <c r="AM931" s="1117"/>
      <c r="AN931" s="1117"/>
      <c r="AO931" s="1117"/>
      <c r="AP931" s="1117"/>
      <c r="AQ931" s="1117"/>
      <c r="AR931" s="1117"/>
      <c r="AS931" s="1086">
        <f>SUM(AG931:AR931)</f>
        <v>0</v>
      </c>
      <c r="AW931" s="43"/>
      <c r="AX931" s="43"/>
      <c r="AY931" s="43"/>
      <c r="AZ931" s="43"/>
      <c r="BA931" s="43"/>
      <c r="BB931" s="43"/>
    </row>
    <row r="932" spans="1:54" ht="14.25" customHeight="1">
      <c r="A932" s="1075"/>
      <c r="B932" s="1136"/>
      <c r="C932" s="1123"/>
      <c r="D932" s="1112"/>
      <c r="E932" s="1112"/>
      <c r="F932" s="1112"/>
      <c r="G932" s="1112"/>
      <c r="H932" s="1112"/>
      <c r="I932" s="1112"/>
      <c r="J932" s="1113"/>
      <c r="K932" s="1122"/>
      <c r="L932" s="1123"/>
      <c r="N932" s="1136"/>
      <c r="O932" s="1135"/>
      <c r="P932" s="1116"/>
      <c r="Q932" s="1116"/>
      <c r="R932" s="1117"/>
      <c r="S932" s="1117"/>
      <c r="T932" s="1117"/>
      <c r="U932" s="1117"/>
      <c r="V932" s="1117"/>
      <c r="W932" s="1117"/>
      <c r="X932" s="1117"/>
      <c r="Y932" s="1117"/>
      <c r="Z932" s="1117"/>
      <c r="AA932" s="1117"/>
      <c r="AB932" s="1117"/>
      <c r="AC932" s="1117"/>
      <c r="AF932" s="1118"/>
      <c r="AG932" s="1097"/>
      <c r="AH932" s="1117"/>
      <c r="AI932" s="1117"/>
      <c r="AJ932" s="1117"/>
      <c r="AK932" s="1117"/>
      <c r="AL932" s="1117"/>
      <c r="AM932" s="1117"/>
      <c r="AN932" s="1117"/>
      <c r="AO932" s="1117"/>
      <c r="AP932" s="1117"/>
      <c r="AQ932" s="1117"/>
      <c r="AR932" s="1117"/>
      <c r="AW932" s="43"/>
      <c r="AX932" s="43"/>
      <c r="AY932" s="43"/>
      <c r="AZ932" s="43"/>
      <c r="BA932" s="43"/>
      <c r="BB932" s="43"/>
    </row>
    <row r="933" spans="1:54" ht="105" customHeight="1">
      <c r="A933" s="1075">
        <v>19</v>
      </c>
      <c r="B933" s="1107" t="s">
        <v>380</v>
      </c>
      <c r="C933" s="1098">
        <f t="shared" ref="C933:I933" si="909">E508</f>
        <v>3250000</v>
      </c>
      <c r="D933" s="1099">
        <f t="shared" si="909"/>
        <v>0</v>
      </c>
      <c r="E933" s="1099">
        <f t="shared" si="909"/>
        <v>0</v>
      </c>
      <c r="F933" s="1099">
        <f t="shared" si="909"/>
        <v>0</v>
      </c>
      <c r="G933" s="1099">
        <f t="shared" si="909"/>
        <v>0</v>
      </c>
      <c r="H933" s="1099">
        <f t="shared" si="909"/>
        <v>0</v>
      </c>
      <c r="I933" s="1099">
        <f t="shared" si="909"/>
        <v>0</v>
      </c>
      <c r="J933" s="1098">
        <f>C933-D933</f>
        <v>3250000</v>
      </c>
      <c r="K933" s="1122"/>
      <c r="L933" s="1114"/>
      <c r="N933" s="1109" t="s">
        <v>380</v>
      </c>
      <c r="O933" s="1082">
        <f>C933/$C$963*F933</f>
        <v>0</v>
      </c>
      <c r="P933" s="1083">
        <f>Q933/C933*100</f>
        <v>0</v>
      </c>
      <c r="Q933" s="1145">
        <f>R933</f>
        <v>0</v>
      </c>
      <c r="R933" s="1084">
        <v>0</v>
      </c>
      <c r="S933" s="1085">
        <v>1000000</v>
      </c>
      <c r="T933" s="1085">
        <v>0</v>
      </c>
      <c r="U933" s="1085">
        <v>0</v>
      </c>
      <c r="V933" s="1085">
        <v>0</v>
      </c>
      <c r="W933" s="1085">
        <v>1000000</v>
      </c>
      <c r="X933" s="1085">
        <v>0</v>
      </c>
      <c r="Y933" s="1085">
        <v>0</v>
      </c>
      <c r="Z933" s="1085">
        <v>1250000</v>
      </c>
      <c r="AA933" s="1085">
        <v>0</v>
      </c>
      <c r="AB933" s="1085">
        <v>0</v>
      </c>
      <c r="AC933" s="1085">
        <v>0</v>
      </c>
      <c r="AD933" s="1086">
        <f>R933</f>
        <v>0</v>
      </c>
      <c r="AF933" s="1110" t="s">
        <v>380</v>
      </c>
      <c r="AG933" s="1085">
        <v>0</v>
      </c>
      <c r="AH933" s="1117"/>
      <c r="AI933" s="1117"/>
      <c r="AJ933" s="1117"/>
      <c r="AK933" s="1117"/>
      <c r="AL933" s="1117"/>
      <c r="AM933" s="1117"/>
      <c r="AN933" s="1117"/>
      <c r="AO933" s="1117"/>
      <c r="AP933" s="1117"/>
      <c r="AQ933" s="1117"/>
      <c r="AR933" s="1117"/>
      <c r="AS933" s="1086">
        <f>SUM(AG933:AR933)</f>
        <v>0</v>
      </c>
      <c r="AW933" s="43"/>
      <c r="AX933" s="43"/>
      <c r="AY933" s="43"/>
      <c r="AZ933" s="43"/>
      <c r="BA933" s="43"/>
      <c r="BB933" s="43"/>
    </row>
    <row r="934" spans="1:54" ht="14.25" customHeight="1">
      <c r="A934" s="1075"/>
      <c r="B934" s="1111"/>
      <c r="C934" s="1112"/>
      <c r="D934" s="1112"/>
      <c r="E934" s="1112"/>
      <c r="F934" s="1112"/>
      <c r="G934" s="1112"/>
      <c r="H934" s="1112"/>
      <c r="I934" s="1112"/>
      <c r="J934" s="1113"/>
      <c r="K934" s="1114"/>
      <c r="L934" s="1124"/>
      <c r="N934" s="1115"/>
      <c r="O934" s="1135"/>
      <c r="P934" s="1116"/>
      <c r="Q934" s="1116"/>
      <c r="R934" s="1117"/>
      <c r="S934" s="1117"/>
      <c r="T934" s="1117"/>
      <c r="U934" s="1117"/>
      <c r="V934" s="1117"/>
      <c r="W934" s="1117"/>
      <c r="X934" s="1117"/>
      <c r="Y934" s="1117"/>
      <c r="Z934" s="1117"/>
      <c r="AA934" s="1117"/>
      <c r="AB934" s="1117"/>
      <c r="AC934" s="1117"/>
      <c r="AF934" s="1118"/>
      <c r="AG934" s="1097"/>
      <c r="AH934" s="1117"/>
      <c r="AI934" s="1117"/>
      <c r="AJ934" s="1117"/>
      <c r="AK934" s="1117"/>
      <c r="AL934" s="1117"/>
      <c r="AM934" s="1117"/>
      <c r="AN934" s="1117"/>
      <c r="AO934" s="1117"/>
      <c r="AP934" s="1117"/>
      <c r="AQ934" s="1117"/>
      <c r="AR934" s="1117"/>
      <c r="AW934" s="43"/>
      <c r="AX934" s="43"/>
      <c r="AY934" s="43"/>
      <c r="AZ934" s="43"/>
      <c r="BA934" s="43"/>
      <c r="BB934" s="43"/>
    </row>
    <row r="935" spans="1:54" ht="111.75" customHeight="1">
      <c r="A935" s="1075">
        <v>20</v>
      </c>
      <c r="B935" s="1107" t="s">
        <v>381</v>
      </c>
      <c r="C935" s="1098">
        <f t="shared" ref="C935:I935" si="910">E533</f>
        <v>69600000</v>
      </c>
      <c r="D935" s="1718">
        <f t="shared" si="910"/>
        <v>3905486</v>
      </c>
      <c r="E935" s="1718">
        <f t="shared" si="910"/>
        <v>8.3333333333333321</v>
      </c>
      <c r="F935" s="1718">
        <f t="shared" si="910"/>
        <v>8.3333333333333339</v>
      </c>
      <c r="G935" s="1718">
        <f t="shared" si="910"/>
        <v>8.3333333333333321</v>
      </c>
      <c r="H935" s="1718">
        <f t="shared" si="910"/>
        <v>5.611330459770115</v>
      </c>
      <c r="I935" s="1718">
        <f t="shared" si="910"/>
        <v>5800000</v>
      </c>
      <c r="J935" s="1717">
        <f>C935-D935</f>
        <v>65694514</v>
      </c>
      <c r="K935" s="1124"/>
      <c r="L935" s="1124"/>
      <c r="N935" s="1109" t="s">
        <v>381</v>
      </c>
      <c r="O935" s="1082">
        <f>C935/$C$963*F935</f>
        <v>3.8887453622257935E-2</v>
      </c>
      <c r="P935" s="1083">
        <f>Q935/C935*100</f>
        <v>8.3333333333333321</v>
      </c>
      <c r="Q935" s="1617">
        <f>R935</f>
        <v>5800000</v>
      </c>
      <c r="R935" s="1725">
        <v>5800000</v>
      </c>
      <c r="S935" s="1725">
        <v>5800000</v>
      </c>
      <c r="T935" s="1725">
        <v>5800000</v>
      </c>
      <c r="U935" s="1725">
        <v>5800000</v>
      </c>
      <c r="V935" s="1725">
        <v>5800000</v>
      </c>
      <c r="W935" s="1725">
        <v>5800000</v>
      </c>
      <c r="X935" s="1725">
        <v>5800000</v>
      </c>
      <c r="Y935" s="1725">
        <v>5800000</v>
      </c>
      <c r="Z935" s="1725">
        <v>5800000</v>
      </c>
      <c r="AA935" s="1725">
        <v>5800000</v>
      </c>
      <c r="AB935" s="1725">
        <v>5800000</v>
      </c>
      <c r="AC935" s="1725">
        <v>5800000</v>
      </c>
      <c r="AD935" s="1086">
        <f>R935</f>
        <v>5800000</v>
      </c>
      <c r="AF935" s="1110" t="s">
        <v>381</v>
      </c>
      <c r="AG935" s="1137">
        <v>3905486</v>
      </c>
      <c r="AH935" s="1722"/>
      <c r="AI935" s="1722"/>
      <c r="AJ935" s="1722"/>
      <c r="AK935" s="1722"/>
      <c r="AL935" s="1722"/>
      <c r="AM935" s="1722"/>
      <c r="AN935" s="1722"/>
      <c r="AO935" s="1722"/>
      <c r="AP935" s="1722"/>
      <c r="AQ935" s="1722"/>
      <c r="AR935" s="1722"/>
      <c r="AS935" s="1086">
        <f>SUM(AG935:AR935)</f>
        <v>3905486</v>
      </c>
      <c r="AW935" s="43"/>
      <c r="AX935" s="43"/>
      <c r="AY935" s="43"/>
      <c r="AZ935" s="43"/>
      <c r="BA935" s="43"/>
      <c r="BB935" s="43"/>
    </row>
    <row r="936" spans="1:54" ht="14.25" customHeight="1">
      <c r="A936" s="1075"/>
      <c r="B936" s="1111"/>
      <c r="C936" s="1112"/>
      <c r="D936" s="1660"/>
      <c r="E936" s="1660"/>
      <c r="F936" s="1660"/>
      <c r="G936" s="1660"/>
      <c r="H936" s="1660"/>
      <c r="I936" s="1660"/>
      <c r="J936" s="1660"/>
      <c r="K936" s="1124"/>
      <c r="L936" s="1124"/>
      <c r="N936" s="1115"/>
      <c r="O936" s="1135"/>
      <c r="P936" s="1116"/>
      <c r="Q936" s="1619"/>
      <c r="R936" s="1664"/>
      <c r="S936" s="1664"/>
      <c r="T936" s="1664"/>
      <c r="U936" s="1664"/>
      <c r="V936" s="1664"/>
      <c r="W936" s="1664"/>
      <c r="X936" s="1664"/>
      <c r="Y936" s="1664"/>
      <c r="Z936" s="1664"/>
      <c r="AA936" s="1664"/>
      <c r="AB936" s="1664"/>
      <c r="AC936" s="1664"/>
      <c r="AF936" s="1118"/>
      <c r="AG936" s="1138"/>
      <c r="AH936" s="1664"/>
      <c r="AI936" s="1664"/>
      <c r="AJ936" s="1664"/>
      <c r="AK936" s="1664"/>
      <c r="AL936" s="1664"/>
      <c r="AM936" s="1664"/>
      <c r="AN936" s="1664"/>
      <c r="AO936" s="1664"/>
      <c r="AP936" s="1664"/>
      <c r="AQ936" s="1664"/>
      <c r="AR936" s="1664"/>
      <c r="AW936" s="43"/>
      <c r="AX936" s="43"/>
      <c r="AY936" s="43"/>
      <c r="AZ936" s="43"/>
      <c r="BA936" s="43"/>
      <c r="BB936" s="43"/>
    </row>
    <row r="937" spans="1:54" ht="107.25" customHeight="1">
      <c r="A937" s="1620">
        <v>21</v>
      </c>
      <c r="B937" s="1621" t="s">
        <v>382</v>
      </c>
      <c r="C937" s="1622">
        <f t="shared" ref="C937:I937" si="911">E555</f>
        <v>111948000</v>
      </c>
      <c r="D937" s="1623">
        <f t="shared" si="911"/>
        <v>0</v>
      </c>
      <c r="E937" s="1623">
        <f t="shared" si="911"/>
        <v>2.5788759066709543</v>
      </c>
      <c r="F937" s="1623">
        <f t="shared" si="911"/>
        <v>0</v>
      </c>
      <c r="G937" s="1623">
        <f t="shared" si="911"/>
        <v>2.5788759066709543</v>
      </c>
      <c r="H937" s="1623">
        <f t="shared" si="911"/>
        <v>0</v>
      </c>
      <c r="I937" s="1623">
        <f t="shared" si="911"/>
        <v>2887000</v>
      </c>
      <c r="J937" s="1622">
        <f>C937-D937</f>
        <v>111948000</v>
      </c>
      <c r="K937" s="1624" t="s">
        <v>773</v>
      </c>
      <c r="L937" s="1625" t="s">
        <v>772</v>
      </c>
      <c r="N937" s="1109" t="s">
        <v>382</v>
      </c>
      <c r="O937" s="1082">
        <f>C937/$C$963*F937</f>
        <v>0</v>
      </c>
      <c r="P937" s="1083">
        <f>Q937/C937*100</f>
        <v>2.5788759066709543</v>
      </c>
      <c r="Q937" s="1145">
        <f>R937</f>
        <v>2887000</v>
      </c>
      <c r="R937" s="1085">
        <v>2887000</v>
      </c>
      <c r="S937" s="1085">
        <v>6887000</v>
      </c>
      <c r="T937" s="1085">
        <v>7087000</v>
      </c>
      <c r="U937" s="1085">
        <v>2887000</v>
      </c>
      <c r="V937" s="1085">
        <v>2887000</v>
      </c>
      <c r="W937" s="1085">
        <v>2887000</v>
      </c>
      <c r="X937" s="1085">
        <v>11587000</v>
      </c>
      <c r="Y937" s="1085">
        <v>2887000</v>
      </c>
      <c r="Z937" s="1085">
        <v>6887000</v>
      </c>
      <c r="AA937" s="1085">
        <v>6887000</v>
      </c>
      <c r="AB937" s="1085">
        <v>46887000</v>
      </c>
      <c r="AC937" s="1085">
        <v>11291000</v>
      </c>
      <c r="AD937" s="1086">
        <f>R937</f>
        <v>2887000</v>
      </c>
      <c r="AF937" s="1110" t="s">
        <v>382</v>
      </c>
      <c r="AG937" s="1085">
        <v>0</v>
      </c>
      <c r="AH937" s="1117"/>
      <c r="AI937" s="1117"/>
      <c r="AJ937" s="1117"/>
      <c r="AK937" s="1117"/>
      <c r="AL937" s="1117"/>
      <c r="AM937" s="1117"/>
      <c r="AN937" s="1117"/>
      <c r="AO937" s="1117"/>
      <c r="AP937" s="1117"/>
      <c r="AQ937" s="1117"/>
      <c r="AR937" s="1117"/>
      <c r="AS937" s="1086">
        <f>SUM(AG937:AR937)</f>
        <v>0</v>
      </c>
      <c r="AW937" s="43"/>
      <c r="AX937" s="43"/>
      <c r="AY937" s="43"/>
      <c r="AZ937" s="43"/>
      <c r="BA937" s="43"/>
      <c r="BB937" s="43"/>
    </row>
    <row r="938" spans="1:54" ht="14.25" customHeight="1">
      <c r="A938" s="1620"/>
      <c r="B938" s="1621"/>
      <c r="C938" s="1616"/>
      <c r="D938" s="1616"/>
      <c r="E938" s="1616"/>
      <c r="F938" s="1616"/>
      <c r="G938" s="1616"/>
      <c r="H938" s="1616"/>
      <c r="I938" s="1616"/>
      <c r="J938" s="797"/>
      <c r="K938" s="1626"/>
      <c r="L938" s="1627"/>
      <c r="N938" s="1115"/>
      <c r="O938" s="1135"/>
      <c r="P938" s="1116"/>
      <c r="Q938" s="1116"/>
      <c r="R938" s="1117"/>
      <c r="S938" s="1117"/>
      <c r="T938" s="1117"/>
      <c r="U938" s="1117"/>
      <c r="V938" s="1117"/>
      <c r="W938" s="1117"/>
      <c r="X938" s="1117"/>
      <c r="Y938" s="1117"/>
      <c r="Z938" s="1117"/>
      <c r="AA938" s="1117"/>
      <c r="AB938" s="1117"/>
      <c r="AC938" s="1117"/>
      <c r="AF938" s="1118"/>
      <c r="AG938" s="1097"/>
      <c r="AH938" s="1117"/>
      <c r="AI938" s="1117"/>
      <c r="AJ938" s="1117"/>
      <c r="AK938" s="1117"/>
      <c r="AL938" s="1117"/>
      <c r="AM938" s="1117"/>
      <c r="AN938" s="1117"/>
      <c r="AO938" s="1117"/>
      <c r="AP938" s="1117"/>
      <c r="AQ938" s="1117"/>
      <c r="AR938" s="1117"/>
      <c r="AW938" s="43"/>
      <c r="AX938" s="43"/>
      <c r="AY938" s="43"/>
      <c r="AZ938" s="43"/>
      <c r="BA938" s="43"/>
      <c r="BB938" s="43"/>
    </row>
    <row r="939" spans="1:54" ht="103.5" customHeight="1">
      <c r="A939" s="1620">
        <v>22</v>
      </c>
      <c r="B939" s="1621" t="s">
        <v>383</v>
      </c>
      <c r="C939" s="1622">
        <f t="shared" ref="C939:I939" si="912">E587</f>
        <v>2751029544</v>
      </c>
      <c r="D939" s="1623">
        <f t="shared" si="912"/>
        <v>0</v>
      </c>
      <c r="E939" s="1623">
        <f t="shared" si="912"/>
        <v>7.7369202546085054</v>
      </c>
      <c r="F939" s="1623">
        <f t="shared" si="912"/>
        <v>7.7369202546085072</v>
      </c>
      <c r="G939" s="1623">
        <f t="shared" si="912"/>
        <v>7.7369202546085054</v>
      </c>
      <c r="H939" s="1623">
        <f t="shared" si="912"/>
        <v>0</v>
      </c>
      <c r="I939" s="1623">
        <f t="shared" si="912"/>
        <v>212844962</v>
      </c>
      <c r="J939" s="1622">
        <f>C939-D939</f>
        <v>2751029544</v>
      </c>
      <c r="K939" s="1624" t="s">
        <v>771</v>
      </c>
      <c r="L939" s="1625" t="s">
        <v>772</v>
      </c>
      <c r="N939" s="1109" t="s">
        <v>383</v>
      </c>
      <c r="O939" s="1082">
        <f>C939/$C$963*F939</f>
        <v>1.427068722156251</v>
      </c>
      <c r="P939" s="1083">
        <f>Q939/C939*100</f>
        <v>7.7369202546085054</v>
      </c>
      <c r="Q939" s="1145">
        <f>R939</f>
        <v>212844962</v>
      </c>
      <c r="R939" s="1085">
        <v>212844962</v>
      </c>
      <c r="S939" s="1085">
        <v>229304962</v>
      </c>
      <c r="T939" s="1085">
        <v>221638962</v>
      </c>
      <c r="U939" s="1085">
        <v>212844962</v>
      </c>
      <c r="V939" s="1085">
        <v>212844962</v>
      </c>
      <c r="W939" s="1085">
        <v>229304962</v>
      </c>
      <c r="X939" s="1085">
        <v>272844962</v>
      </c>
      <c r="Y939" s="1085">
        <v>212844962</v>
      </c>
      <c r="Z939" s="1085">
        <v>281638962</v>
      </c>
      <c r="AA939" s="1085">
        <v>221638962</v>
      </c>
      <c r="AB939" s="1085">
        <v>230432962</v>
      </c>
      <c r="AC939" s="1085">
        <v>212844962</v>
      </c>
      <c r="AD939" s="1086">
        <f>R939</f>
        <v>212844962</v>
      </c>
      <c r="AF939" s="1110" t="s">
        <v>383</v>
      </c>
      <c r="AG939" s="1085">
        <v>0</v>
      </c>
      <c r="AH939" s="1117"/>
      <c r="AI939" s="1117"/>
      <c r="AJ939" s="1117"/>
      <c r="AK939" s="1117"/>
      <c r="AL939" s="1117"/>
      <c r="AM939" s="1117"/>
      <c r="AN939" s="1117"/>
      <c r="AO939" s="1117"/>
      <c r="AP939" s="1117"/>
      <c r="AQ939" s="1117"/>
      <c r="AR939" s="1117"/>
      <c r="AS939" s="1086">
        <f>SUM(AG939:AR939)</f>
        <v>0</v>
      </c>
      <c r="AW939" s="43"/>
      <c r="AX939" s="43"/>
      <c r="AY939" s="43"/>
      <c r="AZ939" s="43"/>
      <c r="BA939" s="43"/>
      <c r="BB939" s="43"/>
    </row>
    <row r="940" spans="1:54" ht="14.25" customHeight="1">
      <c r="A940" s="1075"/>
      <c r="B940" s="1111"/>
      <c r="C940" s="1112"/>
      <c r="D940" s="1112"/>
      <c r="E940" s="1112"/>
      <c r="F940" s="1112"/>
      <c r="G940" s="1112"/>
      <c r="H940" s="1112"/>
      <c r="I940" s="1112"/>
      <c r="J940" s="1113"/>
      <c r="K940" s="1123"/>
      <c r="L940" s="1112"/>
      <c r="N940" s="1115"/>
      <c r="O940" s="1135"/>
      <c r="P940" s="1116"/>
      <c r="Q940" s="1116"/>
      <c r="R940" s="1117"/>
      <c r="S940" s="1117"/>
      <c r="T940" s="1117"/>
      <c r="U940" s="1117"/>
      <c r="V940" s="1117"/>
      <c r="W940" s="1117"/>
      <c r="X940" s="1117"/>
      <c r="Y940" s="1117"/>
      <c r="Z940" s="1117"/>
      <c r="AA940" s="1117"/>
      <c r="AB940" s="1117"/>
      <c r="AC940" s="1117"/>
      <c r="AF940" s="1118"/>
      <c r="AG940" s="1097"/>
      <c r="AH940" s="1117"/>
      <c r="AI940" s="1117"/>
      <c r="AJ940" s="1117"/>
      <c r="AK940" s="1117"/>
      <c r="AL940" s="1117"/>
      <c r="AM940" s="1117"/>
      <c r="AN940" s="1117"/>
      <c r="AO940" s="1117"/>
      <c r="AP940" s="1117"/>
      <c r="AQ940" s="1117"/>
      <c r="AR940" s="1117"/>
      <c r="AW940" s="43"/>
      <c r="AX940" s="43"/>
      <c r="AY940" s="43"/>
      <c r="AZ940" s="43"/>
      <c r="BA940" s="43"/>
      <c r="BB940" s="43"/>
    </row>
    <row r="941" spans="1:54" ht="150" customHeight="1">
      <c r="A941" s="1075">
        <v>23</v>
      </c>
      <c r="B941" s="1107" t="s">
        <v>384</v>
      </c>
      <c r="C941" s="1098">
        <f t="shared" ref="C941:I941" si="913">E614</f>
        <v>339930000</v>
      </c>
      <c r="D941" s="1099">
        <f t="shared" si="913"/>
        <v>17048000</v>
      </c>
      <c r="E941" s="1099">
        <f t="shared" si="913"/>
        <v>6.4388256405730591</v>
      </c>
      <c r="F941" s="1099">
        <f t="shared" si="913"/>
        <v>6.1594789123250875</v>
      </c>
      <c r="G941" s="1099">
        <f t="shared" si="913"/>
        <v>6.4388256405730591</v>
      </c>
      <c r="H941" s="1099">
        <f t="shared" si="913"/>
        <v>5.0151501779778185</v>
      </c>
      <c r="I941" s="1099">
        <f t="shared" si="913"/>
        <v>21887500</v>
      </c>
      <c r="J941" s="1098">
        <f>C941-D941</f>
        <v>322882000</v>
      </c>
      <c r="K941" s="1122"/>
      <c r="L941" s="1126"/>
      <c r="N941" s="1109" t="s">
        <v>384</v>
      </c>
      <c r="O941" s="1082">
        <f>C941/$C$963*F941</f>
        <v>0.14038314884856926</v>
      </c>
      <c r="P941" s="1083">
        <f>Q941/C941*100</f>
        <v>6.4388256405730591</v>
      </c>
      <c r="Q941" s="1145">
        <f>R941</f>
        <v>21887500</v>
      </c>
      <c r="R941" s="1085">
        <v>21887500</v>
      </c>
      <c r="S941" s="1085">
        <v>32412500</v>
      </c>
      <c r="T941" s="1085">
        <v>28207500</v>
      </c>
      <c r="U941" s="1085">
        <v>26137500</v>
      </c>
      <c r="V941" s="1085">
        <v>32762500</v>
      </c>
      <c r="W941" s="1085">
        <v>30157500</v>
      </c>
      <c r="X941" s="1085">
        <v>21887500</v>
      </c>
      <c r="Y941" s="1085">
        <v>29762500</v>
      </c>
      <c r="Z941" s="1085">
        <v>29157500</v>
      </c>
      <c r="AA941" s="1085">
        <v>24887500</v>
      </c>
      <c r="AB941" s="1085">
        <v>30462500</v>
      </c>
      <c r="AC941" s="1085">
        <v>32207500</v>
      </c>
      <c r="AD941" s="1086">
        <f>R941</f>
        <v>21887500</v>
      </c>
      <c r="AF941" s="1110" t="s">
        <v>384</v>
      </c>
      <c r="AG941" s="1085">
        <v>17048000</v>
      </c>
      <c r="AH941" s="1117"/>
      <c r="AI941" s="1117"/>
      <c r="AJ941" s="1117"/>
      <c r="AK941" s="1117"/>
      <c r="AL941" s="1117"/>
      <c r="AM941" s="1117"/>
      <c r="AN941" s="1117"/>
      <c r="AO941" s="1117"/>
      <c r="AP941" s="1117"/>
      <c r="AQ941" s="1117"/>
      <c r="AR941" s="1117"/>
      <c r="AS941" s="1086">
        <f>SUM(AG941:AR941)</f>
        <v>17048000</v>
      </c>
      <c r="AW941" s="43"/>
      <c r="AX941" s="43"/>
      <c r="AY941" s="43"/>
      <c r="AZ941" s="43"/>
      <c r="BA941" s="43"/>
      <c r="BB941" s="43"/>
    </row>
    <row r="942" spans="1:54" ht="14.25" customHeight="1">
      <c r="A942" s="1075"/>
      <c r="B942" s="1139"/>
      <c r="C942" s="1123"/>
      <c r="D942" s="1112"/>
      <c r="E942" s="1112"/>
      <c r="F942" s="1112"/>
      <c r="G942" s="1112"/>
      <c r="H942" s="1112"/>
      <c r="I942" s="1112"/>
      <c r="J942" s="1112"/>
      <c r="K942" s="1112"/>
      <c r="L942" s="1112"/>
      <c r="N942" s="1139"/>
      <c r="O942" s="1135"/>
      <c r="P942" s="1116"/>
      <c r="Q942" s="1116"/>
      <c r="R942" s="1117"/>
      <c r="S942" s="1117"/>
      <c r="T942" s="1117"/>
      <c r="U942" s="1117"/>
      <c r="V942" s="1117"/>
      <c r="W942" s="1117"/>
      <c r="X942" s="1117"/>
      <c r="Y942" s="1117"/>
      <c r="Z942" s="1117"/>
      <c r="AA942" s="1117"/>
      <c r="AB942" s="1117"/>
      <c r="AC942" s="1117"/>
      <c r="AF942" s="1140"/>
      <c r="AG942" s="1097"/>
      <c r="AH942" s="1117"/>
      <c r="AI942" s="1117"/>
      <c r="AJ942" s="1117"/>
      <c r="AK942" s="1117"/>
      <c r="AL942" s="1117"/>
      <c r="AM942" s="1117"/>
      <c r="AN942" s="1117"/>
      <c r="AO942" s="1117"/>
      <c r="AP942" s="1117"/>
      <c r="AQ942" s="1117"/>
      <c r="AR942" s="1117"/>
      <c r="AW942" s="43"/>
      <c r="AX942" s="43"/>
      <c r="AY942" s="43"/>
      <c r="AZ942" s="43"/>
      <c r="BA942" s="43"/>
      <c r="BB942" s="43"/>
    </row>
    <row r="943" spans="1:54" ht="112.5" customHeight="1">
      <c r="A943" s="1075">
        <v>24</v>
      </c>
      <c r="B943" s="1107" t="s">
        <v>385</v>
      </c>
      <c r="C943" s="1098">
        <f t="shared" ref="C943:I943" si="914">E644</f>
        <v>67990000</v>
      </c>
      <c r="D943" s="1099">
        <f t="shared" si="914"/>
        <v>0</v>
      </c>
      <c r="E943" s="1099">
        <f t="shared" si="914"/>
        <v>0</v>
      </c>
      <c r="F943" s="1099">
        <f t="shared" si="914"/>
        <v>0</v>
      </c>
      <c r="G943" s="1099">
        <f t="shared" si="914"/>
        <v>0</v>
      </c>
      <c r="H943" s="1099">
        <f t="shared" si="914"/>
        <v>0</v>
      </c>
      <c r="I943" s="1099">
        <f t="shared" si="914"/>
        <v>0</v>
      </c>
      <c r="J943" s="1098">
        <f>C943-D943</f>
        <v>67990000</v>
      </c>
      <c r="K943" s="1134"/>
      <c r="L943" s="1125"/>
      <c r="N943" s="1109" t="s">
        <v>385</v>
      </c>
      <c r="O943" s="1082">
        <f>C943/$C$963*E943</f>
        <v>0</v>
      </c>
      <c r="P943" s="1083">
        <f>Q943/C943*100</f>
        <v>0</v>
      </c>
      <c r="Q943" s="1145">
        <f>R943</f>
        <v>0</v>
      </c>
      <c r="R943" s="1084">
        <v>0</v>
      </c>
      <c r="S943" s="1085">
        <v>19110000</v>
      </c>
      <c r="T943" s="1085">
        <v>1000000</v>
      </c>
      <c r="U943" s="1085">
        <v>2920000</v>
      </c>
      <c r="V943" s="1085">
        <v>4450000</v>
      </c>
      <c r="W943" s="1085">
        <v>5970000</v>
      </c>
      <c r="X943" s="1085">
        <v>500000</v>
      </c>
      <c r="Y943" s="1085">
        <v>12610000</v>
      </c>
      <c r="Z943" s="1085">
        <v>0</v>
      </c>
      <c r="AA943" s="1085">
        <v>12700000</v>
      </c>
      <c r="AB943" s="1085">
        <v>5970000</v>
      </c>
      <c r="AC943" s="1085">
        <v>2760000</v>
      </c>
      <c r="AD943" s="1086">
        <f>R943</f>
        <v>0</v>
      </c>
      <c r="AF943" s="1110" t="s">
        <v>385</v>
      </c>
      <c r="AG943" s="1085">
        <v>0</v>
      </c>
      <c r="AH943" s="1117"/>
      <c r="AI943" s="1117"/>
      <c r="AJ943" s="1117"/>
      <c r="AK943" s="1117"/>
      <c r="AL943" s="1117"/>
      <c r="AM943" s="1117"/>
      <c r="AN943" s="1117"/>
      <c r="AO943" s="1117"/>
      <c r="AP943" s="1117"/>
      <c r="AQ943" s="1117"/>
      <c r="AR943" s="1117"/>
      <c r="AS943" s="1086">
        <f>SUM(AG943:AR943)</f>
        <v>0</v>
      </c>
      <c r="AW943" s="43"/>
      <c r="AX943" s="43"/>
      <c r="AY943" s="43"/>
      <c r="AZ943" s="43"/>
      <c r="BA943" s="43"/>
      <c r="BB943" s="43"/>
    </row>
    <row r="944" spans="1:54" ht="14.25" customHeight="1">
      <c r="A944" s="1075"/>
      <c r="B944" s="1111"/>
      <c r="C944" s="1112"/>
      <c r="D944" s="1112"/>
      <c r="E944" s="1112"/>
      <c r="F944" s="1112"/>
      <c r="G944" s="1112"/>
      <c r="H944" s="1112"/>
      <c r="I944" s="1112"/>
      <c r="J944" s="1112"/>
      <c r="K944" s="1112"/>
      <c r="L944" s="1125"/>
      <c r="N944" s="1115"/>
      <c r="O944" s="1135"/>
      <c r="P944" s="1116"/>
      <c r="Q944" s="1116"/>
      <c r="R944" s="1117"/>
      <c r="S944" s="1117"/>
      <c r="T944" s="1117"/>
      <c r="U944" s="1117"/>
      <c r="V944" s="1117"/>
      <c r="W944" s="1117"/>
      <c r="X944" s="1117"/>
      <c r="Y944" s="1117"/>
      <c r="Z944" s="1117"/>
      <c r="AA944" s="1117"/>
      <c r="AB944" s="1117"/>
      <c r="AC944" s="1117"/>
      <c r="AF944" s="1118"/>
      <c r="AG944" s="1097"/>
      <c r="AH944" s="1117"/>
      <c r="AI944" s="1117"/>
      <c r="AJ944" s="1117"/>
      <c r="AK944" s="1117"/>
      <c r="AL944" s="1117"/>
      <c r="AM944" s="1117"/>
      <c r="AN944" s="1117"/>
      <c r="AO944" s="1117"/>
      <c r="AP944" s="1117"/>
      <c r="AQ944" s="1117"/>
      <c r="AR944" s="1117"/>
      <c r="AW944" s="43"/>
      <c r="AX944" s="43"/>
      <c r="AY944" s="43"/>
      <c r="AZ944" s="43"/>
      <c r="BA944" s="43"/>
      <c r="BB944" s="43"/>
    </row>
    <row r="945" spans="1:54" ht="117.75" customHeight="1">
      <c r="A945" s="1075">
        <v>25</v>
      </c>
      <c r="B945" s="1107" t="s">
        <v>386</v>
      </c>
      <c r="C945" s="1098">
        <f t="shared" ref="C945:I945" si="915">E673</f>
        <v>24390000</v>
      </c>
      <c r="D945" s="1099">
        <f t="shared" si="915"/>
        <v>0</v>
      </c>
      <c r="E945" s="1099">
        <f t="shared" si="915"/>
        <v>0</v>
      </c>
      <c r="F945" s="1099">
        <f t="shared" si="915"/>
        <v>0</v>
      </c>
      <c r="G945" s="1099">
        <f t="shared" si="915"/>
        <v>0</v>
      </c>
      <c r="H945" s="1099">
        <f t="shared" si="915"/>
        <v>0</v>
      </c>
      <c r="I945" s="1099">
        <f t="shared" si="915"/>
        <v>0</v>
      </c>
      <c r="J945" s="1098">
        <f>C945-D945</f>
        <v>24390000</v>
      </c>
      <c r="K945" s="1112"/>
      <c r="L945" s="1125"/>
      <c r="N945" s="1109" t="s">
        <v>386</v>
      </c>
      <c r="O945" s="1082">
        <f>C945/$C$963*F945</f>
        <v>0</v>
      </c>
      <c r="P945" s="1083">
        <f>Q945/C945*100</f>
        <v>0</v>
      </c>
      <c r="Q945" s="1145">
        <f>R945</f>
        <v>0</v>
      </c>
      <c r="R945" s="1084">
        <v>0</v>
      </c>
      <c r="S945" s="1085">
        <v>0</v>
      </c>
      <c r="T945" s="1085">
        <v>3190000</v>
      </c>
      <c r="U945" s="1085">
        <v>18950000</v>
      </c>
      <c r="V945" s="1085">
        <v>1140000</v>
      </c>
      <c r="W945" s="1085">
        <v>1110000</v>
      </c>
      <c r="X945" s="1085">
        <v>0</v>
      </c>
      <c r="Y945" s="1085">
        <v>0</v>
      </c>
      <c r="Z945" s="1085">
        <v>0</v>
      </c>
      <c r="AA945" s="1085">
        <v>0</v>
      </c>
      <c r="AB945" s="1085">
        <v>0</v>
      </c>
      <c r="AC945" s="1085">
        <v>0</v>
      </c>
      <c r="AD945" s="1086">
        <f>R945</f>
        <v>0</v>
      </c>
      <c r="AF945" s="1110" t="s">
        <v>386</v>
      </c>
      <c r="AG945" s="1085">
        <v>0</v>
      </c>
      <c r="AH945" s="1117"/>
      <c r="AI945" s="1117"/>
      <c r="AJ945" s="1117"/>
      <c r="AK945" s="1117"/>
      <c r="AL945" s="1117"/>
      <c r="AM945" s="1117"/>
      <c r="AN945" s="1117"/>
      <c r="AO945" s="1117"/>
      <c r="AP945" s="1117"/>
      <c r="AQ945" s="1117"/>
      <c r="AR945" s="1117"/>
      <c r="AS945" s="1086">
        <f>SUM(AG945:AR945)</f>
        <v>0</v>
      </c>
      <c r="AW945" s="43"/>
      <c r="AX945" s="43"/>
      <c r="AY945" s="43"/>
      <c r="AZ945" s="43"/>
      <c r="BA945" s="43"/>
      <c r="BB945" s="43"/>
    </row>
    <row r="946" spans="1:54" ht="14.25" customHeight="1">
      <c r="A946" s="1075"/>
      <c r="B946" s="1111"/>
      <c r="C946" s="1112"/>
      <c r="D946" s="1112"/>
      <c r="E946" s="1112"/>
      <c r="F946" s="1112"/>
      <c r="G946" s="1112"/>
      <c r="H946" s="1112"/>
      <c r="I946" s="1112"/>
      <c r="J946" s="1113"/>
      <c r="K946" s="1122"/>
      <c r="L946" s="1126"/>
      <c r="N946" s="1115"/>
      <c r="O946" s="1135"/>
      <c r="P946" s="1116"/>
      <c r="Q946" s="1116"/>
      <c r="R946" s="1117"/>
      <c r="S946" s="1117"/>
      <c r="T946" s="1117"/>
      <c r="U946" s="1117"/>
      <c r="V946" s="1117"/>
      <c r="W946" s="1117"/>
      <c r="X946" s="1117"/>
      <c r="Y946" s="1117"/>
      <c r="Z946" s="1117"/>
      <c r="AA946" s="1117"/>
      <c r="AB946" s="1117"/>
      <c r="AC946" s="1117"/>
      <c r="AF946" s="1118"/>
      <c r="AG946" s="1097"/>
      <c r="AH946" s="1117"/>
      <c r="AI946" s="1117"/>
      <c r="AJ946" s="1117"/>
      <c r="AK946" s="1117"/>
      <c r="AL946" s="1117"/>
      <c r="AM946" s="1117"/>
      <c r="AN946" s="1117"/>
      <c r="AO946" s="1117"/>
      <c r="AP946" s="1117"/>
      <c r="AQ946" s="1117"/>
      <c r="AR946" s="1117"/>
      <c r="AW946" s="43"/>
      <c r="AX946" s="43"/>
      <c r="AY946" s="43"/>
      <c r="AZ946" s="43"/>
      <c r="BA946" s="43"/>
      <c r="BB946" s="43"/>
    </row>
    <row r="947" spans="1:54" ht="114.75" customHeight="1">
      <c r="A947" s="1075">
        <v>26</v>
      </c>
      <c r="B947" s="1107" t="s">
        <v>387</v>
      </c>
      <c r="C947" s="1098">
        <f t="shared" ref="C947:I947" si="916">E706</f>
        <v>245960000</v>
      </c>
      <c r="D947" s="1099">
        <f t="shared" si="916"/>
        <v>0</v>
      </c>
      <c r="E947" s="1099">
        <f t="shared" si="916"/>
        <v>0</v>
      </c>
      <c r="F947" s="1099">
        <f t="shared" si="916"/>
        <v>0</v>
      </c>
      <c r="G947" s="1099">
        <f t="shared" si="916"/>
        <v>0</v>
      </c>
      <c r="H947" s="1099">
        <f t="shared" si="916"/>
        <v>0</v>
      </c>
      <c r="I947" s="1099">
        <f t="shared" si="916"/>
        <v>0</v>
      </c>
      <c r="J947" s="1098">
        <f>C947-D947</f>
        <v>245960000</v>
      </c>
      <c r="K947" s="1141"/>
      <c r="L947" s="1125"/>
      <c r="N947" s="1109" t="s">
        <v>387</v>
      </c>
      <c r="O947" s="1082">
        <f>C947/$C$963*F947</f>
        <v>0</v>
      </c>
      <c r="P947" s="1083">
        <f>Q947/C947*100</f>
        <v>0</v>
      </c>
      <c r="Q947" s="1145">
        <f>R947</f>
        <v>0</v>
      </c>
      <c r="R947" s="1084">
        <v>0</v>
      </c>
      <c r="S947" s="1085">
        <v>0</v>
      </c>
      <c r="T947" s="1085">
        <v>4380000</v>
      </c>
      <c r="U947" s="1085">
        <v>4400000</v>
      </c>
      <c r="V947" s="1085">
        <v>61612000</v>
      </c>
      <c r="W947" s="1085">
        <v>55456000</v>
      </c>
      <c r="X947" s="1085">
        <v>55456000</v>
      </c>
      <c r="Y947" s="1085">
        <v>55456000</v>
      </c>
      <c r="Z947" s="1085">
        <v>0</v>
      </c>
      <c r="AA947" s="1085">
        <v>0</v>
      </c>
      <c r="AB947" s="1085">
        <v>9200000</v>
      </c>
      <c r="AC947" s="1085">
        <v>0</v>
      </c>
      <c r="AD947" s="1086">
        <f>R947</f>
        <v>0</v>
      </c>
      <c r="AF947" s="1110" t="s">
        <v>387</v>
      </c>
      <c r="AG947" s="1085">
        <v>0</v>
      </c>
      <c r="AH947" s="1117"/>
      <c r="AI947" s="1117"/>
      <c r="AJ947" s="1117"/>
      <c r="AK947" s="1117"/>
      <c r="AL947" s="1117"/>
      <c r="AM947" s="1117"/>
      <c r="AN947" s="1117"/>
      <c r="AO947" s="1117"/>
      <c r="AP947" s="1117"/>
      <c r="AQ947" s="1117"/>
      <c r="AR947" s="1117"/>
      <c r="AS947" s="1086">
        <f>SUM(AG947:AR947)</f>
        <v>0</v>
      </c>
      <c r="AW947" s="43"/>
      <c r="AX947" s="43"/>
      <c r="AY947" s="43"/>
      <c r="AZ947" s="43"/>
      <c r="BA947" s="43"/>
      <c r="BB947" s="43"/>
    </row>
    <row r="948" spans="1:54" ht="14.25" customHeight="1">
      <c r="A948" s="1075"/>
      <c r="B948" s="1136"/>
      <c r="C948" s="1123"/>
      <c r="D948" s="1112"/>
      <c r="E948" s="1112"/>
      <c r="F948" s="1112"/>
      <c r="G948" s="1112"/>
      <c r="H948" s="1142"/>
      <c r="I948" s="1112"/>
      <c r="J948" s="1113"/>
      <c r="K948" s="1141"/>
      <c r="L948" s="1125"/>
      <c r="N948" s="1136"/>
      <c r="O948" s="1135"/>
      <c r="P948" s="1116"/>
      <c r="Q948" s="1116"/>
      <c r="R948" s="1117"/>
      <c r="S948" s="1117"/>
      <c r="T948" s="1117"/>
      <c r="U948" s="1117"/>
      <c r="V948" s="1117"/>
      <c r="W948" s="1117"/>
      <c r="X948" s="1117"/>
      <c r="Y948" s="1117"/>
      <c r="Z948" s="1117"/>
      <c r="AA948" s="1117"/>
      <c r="AB948" s="1117"/>
      <c r="AC948" s="1117"/>
      <c r="AF948" s="1118"/>
      <c r="AG948" s="1097"/>
      <c r="AH948" s="1117"/>
      <c r="AI948" s="1117"/>
      <c r="AJ948" s="1117"/>
      <c r="AK948" s="1117"/>
      <c r="AL948" s="1117"/>
      <c r="AM948" s="1117"/>
      <c r="AN948" s="1117"/>
      <c r="AO948" s="1117"/>
      <c r="AP948" s="1117"/>
      <c r="AQ948" s="1117"/>
      <c r="AR948" s="1117"/>
      <c r="AW948" s="43"/>
      <c r="AX948" s="43"/>
      <c r="AY948" s="43"/>
      <c r="AZ948" s="43"/>
      <c r="BA948" s="43"/>
      <c r="BB948" s="43"/>
    </row>
    <row r="949" spans="1:54" ht="137.25" customHeight="1">
      <c r="A949" s="1075">
        <v>27</v>
      </c>
      <c r="B949" s="1107" t="s">
        <v>388</v>
      </c>
      <c r="C949" s="1100">
        <f t="shared" ref="C949:I949" si="917">E735</f>
        <v>51254000</v>
      </c>
      <c r="D949" s="1099">
        <f t="shared" si="917"/>
        <v>0</v>
      </c>
      <c r="E949" s="1099">
        <f t="shared" si="917"/>
        <v>0</v>
      </c>
      <c r="F949" s="1099">
        <f t="shared" si="917"/>
        <v>0</v>
      </c>
      <c r="G949" s="1099">
        <f t="shared" si="917"/>
        <v>0</v>
      </c>
      <c r="H949" s="1099">
        <f t="shared" si="917"/>
        <v>0</v>
      </c>
      <c r="I949" s="1098">
        <f t="shared" si="917"/>
        <v>0</v>
      </c>
      <c r="J949" s="1100">
        <f>C949-D949</f>
        <v>51254000</v>
      </c>
      <c r="K949" s="1141"/>
      <c r="L949" s="1125"/>
      <c r="N949" s="1110" t="s">
        <v>388</v>
      </c>
      <c r="O949" s="1082">
        <f>C949/$C$963*F949</f>
        <v>0</v>
      </c>
      <c r="P949" s="1083">
        <f>Q949/C949*100</f>
        <v>0</v>
      </c>
      <c r="Q949" s="1145">
        <f>R949</f>
        <v>0</v>
      </c>
      <c r="R949" s="1084">
        <v>0</v>
      </c>
      <c r="S949" s="1085">
        <v>15534000</v>
      </c>
      <c r="T949" s="1085">
        <v>0</v>
      </c>
      <c r="U949" s="1085">
        <v>0</v>
      </c>
      <c r="V949" s="1085">
        <v>375000</v>
      </c>
      <c r="W949" s="1085">
        <v>4935000</v>
      </c>
      <c r="X949" s="1085">
        <v>30410000</v>
      </c>
      <c r="Y949" s="1085">
        <v>0</v>
      </c>
      <c r="Z949" s="1085">
        <v>0</v>
      </c>
      <c r="AA949" s="1085">
        <v>0</v>
      </c>
      <c r="AB949" s="1085">
        <v>0</v>
      </c>
      <c r="AC949" s="1085">
        <v>0</v>
      </c>
      <c r="AD949" s="1086">
        <f>R949</f>
        <v>0</v>
      </c>
      <c r="AF949" s="1110" t="s">
        <v>388</v>
      </c>
      <c r="AG949" s="1085">
        <v>0</v>
      </c>
      <c r="AH949" s="1117"/>
      <c r="AI949" s="1117"/>
      <c r="AJ949" s="1117"/>
      <c r="AK949" s="1117"/>
      <c r="AL949" s="1117"/>
      <c r="AM949" s="1117"/>
      <c r="AN949" s="1117"/>
      <c r="AO949" s="1117"/>
      <c r="AP949" s="1117"/>
      <c r="AQ949" s="1117"/>
      <c r="AR949" s="1117"/>
      <c r="AS949" s="1086">
        <f>SUM(AG949:AR949)</f>
        <v>0</v>
      </c>
      <c r="AW949" s="43"/>
      <c r="AX949" s="43"/>
      <c r="AY949" s="43"/>
      <c r="AZ949" s="43"/>
      <c r="BA949" s="43"/>
      <c r="BB949" s="43"/>
    </row>
    <row r="950" spans="1:54" ht="15" customHeight="1">
      <c r="A950" s="1075"/>
      <c r="B950" s="1136"/>
      <c r="C950" s="1123"/>
      <c r="D950" s="1112"/>
      <c r="E950" s="1112"/>
      <c r="F950" s="1112"/>
      <c r="G950" s="1112"/>
      <c r="H950" s="1142"/>
      <c r="I950" s="1112"/>
      <c r="J950" s="1113"/>
      <c r="K950" s="1141"/>
      <c r="L950" s="1125"/>
      <c r="N950" s="1143"/>
      <c r="O950" s="1144"/>
      <c r="P950" s="1116"/>
      <c r="Q950" s="1116"/>
      <c r="R950" s="1116"/>
      <c r="S950" s="1116"/>
      <c r="T950" s="1116"/>
      <c r="U950" s="1116"/>
      <c r="V950" s="1116"/>
      <c r="W950" s="1116"/>
      <c r="X950" s="1116"/>
      <c r="Y950" s="1116"/>
      <c r="Z950" s="1117"/>
      <c r="AA950" s="1117"/>
      <c r="AB950" s="1117"/>
      <c r="AC950" s="1117"/>
      <c r="AF950" s="1118"/>
      <c r="AG950" s="1145"/>
      <c r="AH950" s="1116"/>
      <c r="AI950" s="1116"/>
      <c r="AJ950" s="1116"/>
      <c r="AK950" s="1116"/>
      <c r="AL950" s="1116"/>
      <c r="AM950" s="1116"/>
      <c r="AN950" s="1116"/>
      <c r="AO950" s="1117"/>
      <c r="AP950" s="1117"/>
      <c r="AQ950" s="1117"/>
      <c r="AR950" s="1117"/>
      <c r="AW950" s="43"/>
      <c r="AX950" s="43"/>
      <c r="AY950" s="43"/>
      <c r="AZ950" s="43"/>
      <c r="BA950" s="43"/>
      <c r="BB950" s="43"/>
    </row>
    <row r="951" spans="1:54" ht="123.75" customHeight="1">
      <c r="A951" s="1075">
        <v>28</v>
      </c>
      <c r="B951" s="1107" t="s">
        <v>389</v>
      </c>
      <c r="C951" s="1098">
        <f t="shared" ref="C951:I951" si="918">E760</f>
        <v>4377000</v>
      </c>
      <c r="D951" s="1098">
        <f t="shared" si="918"/>
        <v>0</v>
      </c>
      <c r="E951" s="1146">
        <f t="shared" si="918"/>
        <v>0</v>
      </c>
      <c r="F951" s="1146">
        <f t="shared" si="918"/>
        <v>0</v>
      </c>
      <c r="G951" s="1146">
        <f t="shared" si="918"/>
        <v>0</v>
      </c>
      <c r="H951" s="1146">
        <f t="shared" si="918"/>
        <v>0</v>
      </c>
      <c r="I951" s="1098">
        <f t="shared" si="918"/>
        <v>0</v>
      </c>
      <c r="J951" s="1098">
        <f>C951-D951</f>
        <v>4377000</v>
      </c>
      <c r="K951" s="1141"/>
      <c r="L951" s="1125"/>
      <c r="N951" s="1147" t="s">
        <v>389</v>
      </c>
      <c r="O951" s="1082">
        <f>C951/$C$963*F951</f>
        <v>0</v>
      </c>
      <c r="P951" s="1083">
        <f>Q951/C951*100</f>
        <v>0</v>
      </c>
      <c r="Q951" s="1145">
        <f>R951</f>
        <v>0</v>
      </c>
      <c r="R951" s="1084">
        <v>0</v>
      </c>
      <c r="S951" s="1148">
        <v>0</v>
      </c>
      <c r="T951" s="1148">
        <v>0</v>
      </c>
      <c r="U951" s="1148">
        <v>0</v>
      </c>
      <c r="V951" s="1148">
        <v>0</v>
      </c>
      <c r="W951" s="1148">
        <v>0</v>
      </c>
      <c r="X951" s="1148">
        <v>0</v>
      </c>
      <c r="Y951" s="1148">
        <v>2502000</v>
      </c>
      <c r="Z951" s="1148">
        <v>0</v>
      </c>
      <c r="AA951" s="1148">
        <v>975000</v>
      </c>
      <c r="AB951" s="1148">
        <v>900000</v>
      </c>
      <c r="AC951" s="1148">
        <v>0</v>
      </c>
      <c r="AD951" s="1086">
        <f>R951</f>
        <v>0</v>
      </c>
      <c r="AF951" s="1110" t="s">
        <v>389</v>
      </c>
      <c r="AG951" s="1084">
        <v>0</v>
      </c>
      <c r="AH951" s="1149"/>
      <c r="AI951" s="1149"/>
      <c r="AJ951" s="1149"/>
      <c r="AK951" s="1149"/>
      <c r="AL951" s="1149"/>
      <c r="AM951" s="1149"/>
      <c r="AN951" s="1149"/>
      <c r="AO951" s="1149"/>
      <c r="AP951" s="1149"/>
      <c r="AQ951" s="1149"/>
      <c r="AR951" s="1149"/>
      <c r="AS951" s="1086">
        <f>SUM(AG951:AR951)</f>
        <v>0</v>
      </c>
      <c r="AW951" s="43"/>
      <c r="AX951" s="43"/>
      <c r="AY951" s="43"/>
      <c r="AZ951" s="43"/>
      <c r="BA951" s="43"/>
      <c r="BB951" s="43"/>
    </row>
    <row r="952" spans="1:54" ht="14.25" customHeight="1">
      <c r="A952" s="1075"/>
      <c r="B952" s="1136"/>
      <c r="C952" s="1123"/>
      <c r="D952" s="1112"/>
      <c r="E952" s="1112"/>
      <c r="F952" s="1112"/>
      <c r="G952" s="1112"/>
      <c r="H952" s="1142"/>
      <c r="I952" s="1112"/>
      <c r="J952" s="1113"/>
      <c r="K952" s="1141"/>
      <c r="L952" s="1125"/>
      <c r="N952" s="1143"/>
      <c r="O952" s="1149"/>
      <c r="P952" s="1149"/>
      <c r="Q952" s="1149"/>
      <c r="R952" s="1149"/>
      <c r="S952" s="1149"/>
      <c r="T952" s="1149"/>
      <c r="U952" s="1149"/>
      <c r="V952" s="1149"/>
      <c r="W952" s="1149"/>
      <c r="X952" s="1149"/>
      <c r="Y952" s="1149"/>
      <c r="Z952" s="1149"/>
      <c r="AA952" s="1149"/>
      <c r="AB952" s="1149"/>
      <c r="AC952" s="1149"/>
      <c r="AF952" s="1118"/>
      <c r="AG952" s="1145"/>
      <c r="AH952" s="1149"/>
      <c r="AI952" s="1149"/>
      <c r="AJ952" s="1149"/>
      <c r="AK952" s="1149"/>
      <c r="AL952" s="1149"/>
      <c r="AM952" s="1149"/>
      <c r="AN952" s="1149"/>
      <c r="AO952" s="1149"/>
      <c r="AP952" s="1149"/>
      <c r="AQ952" s="1149"/>
      <c r="AR952" s="1149"/>
      <c r="AW952" s="43"/>
      <c r="AX952" s="43"/>
      <c r="AY952" s="43"/>
      <c r="AZ952" s="43"/>
      <c r="BA952" s="43"/>
      <c r="BB952" s="43"/>
    </row>
    <row r="953" spans="1:54" ht="184.5" customHeight="1">
      <c r="A953" s="1075">
        <v>29</v>
      </c>
      <c r="B953" s="1150" t="s">
        <v>390</v>
      </c>
      <c r="C953" s="1151">
        <f t="shared" ref="C953:I953" si="919">E783</f>
        <v>64690000</v>
      </c>
      <c r="D953" s="1151">
        <f t="shared" si="919"/>
        <v>0</v>
      </c>
      <c r="E953" s="1152">
        <f t="shared" si="919"/>
        <v>0</v>
      </c>
      <c r="F953" s="1152">
        <f t="shared" si="919"/>
        <v>0</v>
      </c>
      <c r="G953" s="1152">
        <f t="shared" si="919"/>
        <v>0</v>
      </c>
      <c r="H953" s="1152">
        <f t="shared" si="919"/>
        <v>0</v>
      </c>
      <c r="I953" s="1151">
        <f t="shared" si="919"/>
        <v>0</v>
      </c>
      <c r="J953" s="1098">
        <f>C953-D953</f>
        <v>64690000</v>
      </c>
      <c r="K953" s="1141"/>
      <c r="L953" s="1125"/>
      <c r="N953" s="1147" t="s">
        <v>390</v>
      </c>
      <c r="O953" s="1082">
        <f>C953/$C$963*F953</f>
        <v>0</v>
      </c>
      <c r="P953" s="1083">
        <f>Q953/C953*100</f>
        <v>0</v>
      </c>
      <c r="Q953" s="1145">
        <f>R953</f>
        <v>0</v>
      </c>
      <c r="R953" s="1084">
        <v>0</v>
      </c>
      <c r="S953" s="1084">
        <v>0</v>
      </c>
      <c r="T953" s="1084">
        <v>0</v>
      </c>
      <c r="U953" s="1084">
        <v>47870000</v>
      </c>
      <c r="V953" s="1084">
        <v>750000</v>
      </c>
      <c r="W953" s="1084">
        <v>3150000</v>
      </c>
      <c r="X953" s="1084">
        <v>3150000</v>
      </c>
      <c r="Y953" s="1084">
        <v>3150000</v>
      </c>
      <c r="Z953" s="1084">
        <v>3150000</v>
      </c>
      <c r="AA953" s="1084">
        <v>3150000</v>
      </c>
      <c r="AB953" s="1084">
        <v>320000</v>
      </c>
      <c r="AC953" s="1084">
        <v>0</v>
      </c>
      <c r="AD953" s="1086">
        <f>R953</f>
        <v>0</v>
      </c>
      <c r="AF953" s="1110" t="s">
        <v>390</v>
      </c>
      <c r="AG953" s="1084">
        <v>0</v>
      </c>
      <c r="AH953" s="1149"/>
      <c r="AI953" s="1149"/>
      <c r="AJ953" s="1149"/>
      <c r="AK953" s="1149"/>
      <c r="AL953" s="1149"/>
      <c r="AM953" s="1149"/>
      <c r="AN953" s="1149"/>
      <c r="AO953" s="1149"/>
      <c r="AP953" s="1149"/>
      <c r="AQ953" s="1149"/>
      <c r="AR953" s="1149"/>
      <c r="AS953" s="1086">
        <f>SUM(AG953:AR953)</f>
        <v>0</v>
      </c>
      <c r="AW953" s="43"/>
      <c r="AX953" s="43"/>
      <c r="AY953" s="43"/>
      <c r="AZ953" s="43"/>
      <c r="BA953" s="43"/>
      <c r="BB953" s="43"/>
    </row>
    <row r="954" spans="1:54">
      <c r="A954" s="1075"/>
      <c r="B954" s="1150"/>
      <c r="C954" s="1123"/>
      <c r="D954" s="1112"/>
      <c r="E954" s="1112"/>
      <c r="F954" s="1112"/>
      <c r="G954" s="1112"/>
      <c r="H954" s="1142"/>
      <c r="I954" s="1112"/>
      <c r="J954" s="1113"/>
      <c r="K954" s="1141"/>
      <c r="L954" s="1125"/>
      <c r="N954" s="1147"/>
      <c r="O954" s="1149"/>
      <c r="P954" s="1149"/>
      <c r="Q954" s="1149"/>
      <c r="R954" s="1149"/>
      <c r="S954" s="1149"/>
      <c r="T954" s="1149"/>
      <c r="U954" s="1149"/>
      <c r="V954" s="1149"/>
      <c r="W954" s="1149"/>
      <c r="X954" s="1149"/>
      <c r="Y954" s="1149"/>
      <c r="Z954" s="1149"/>
      <c r="AA954" s="1149"/>
      <c r="AB954" s="1149"/>
      <c r="AC954" s="1149"/>
      <c r="AF954" s="1110"/>
      <c r="AG954" s="1145"/>
      <c r="AH954" s="1149"/>
      <c r="AI954" s="1149"/>
      <c r="AJ954" s="1149"/>
      <c r="AK954" s="1149"/>
      <c r="AL954" s="1149"/>
      <c r="AM954" s="1149"/>
      <c r="AN954" s="1149"/>
      <c r="AO954" s="1149"/>
      <c r="AP954" s="1149"/>
      <c r="AQ954" s="1149"/>
      <c r="AR954" s="1149"/>
      <c r="AW954" s="43"/>
      <c r="AX954" s="43"/>
      <c r="AY954" s="43"/>
      <c r="AZ954" s="43"/>
      <c r="BA954" s="43"/>
      <c r="BB954" s="43"/>
    </row>
    <row r="955" spans="1:54" ht="249.75" customHeight="1">
      <c r="A955" s="1075">
        <v>30</v>
      </c>
      <c r="B955" s="1150" t="s">
        <v>391</v>
      </c>
      <c r="C955" s="1151">
        <f t="shared" ref="C955:I955" si="920">E806</f>
        <v>17307750</v>
      </c>
      <c r="D955" s="1151">
        <f t="shared" si="920"/>
        <v>0</v>
      </c>
      <c r="E955" s="1152">
        <f t="shared" si="920"/>
        <v>0</v>
      </c>
      <c r="F955" s="1152">
        <f t="shared" si="920"/>
        <v>0</v>
      </c>
      <c r="G955" s="1152">
        <f t="shared" si="920"/>
        <v>0</v>
      </c>
      <c r="H955" s="1152">
        <f t="shared" si="920"/>
        <v>0</v>
      </c>
      <c r="I955" s="1151">
        <f t="shared" si="920"/>
        <v>0</v>
      </c>
      <c r="J955" s="1098">
        <f>C955-D955</f>
        <v>17307750</v>
      </c>
      <c r="K955" s="1141"/>
      <c r="L955" s="1125"/>
      <c r="N955" s="1147" t="s">
        <v>391</v>
      </c>
      <c r="O955" s="1082">
        <f>C955/$C$963*F955</f>
        <v>0</v>
      </c>
      <c r="P955" s="1083">
        <f>Q955/C955*100</f>
        <v>0</v>
      </c>
      <c r="Q955" s="1145">
        <f>R955</f>
        <v>0</v>
      </c>
      <c r="R955" s="1084">
        <v>0</v>
      </c>
      <c r="S955" s="1084">
        <v>0</v>
      </c>
      <c r="T955" s="1084">
        <v>9897500</v>
      </c>
      <c r="U955" s="1084">
        <v>1569000</v>
      </c>
      <c r="V955" s="1084">
        <v>525000</v>
      </c>
      <c r="W955" s="1084">
        <v>525000</v>
      </c>
      <c r="X955" s="1084">
        <v>525000</v>
      </c>
      <c r="Y955" s="1084">
        <v>1846250</v>
      </c>
      <c r="Z955" s="1084">
        <v>525000</v>
      </c>
      <c r="AA955" s="1084">
        <v>525000</v>
      </c>
      <c r="AB955" s="1084">
        <v>1370000</v>
      </c>
      <c r="AC955" s="1084">
        <v>0</v>
      </c>
      <c r="AD955" s="1086">
        <f>R955</f>
        <v>0</v>
      </c>
      <c r="AF955" s="1110" t="s">
        <v>391</v>
      </c>
      <c r="AG955" s="1084">
        <v>0</v>
      </c>
      <c r="AH955" s="1149"/>
      <c r="AI955" s="1149"/>
      <c r="AJ955" s="1149"/>
      <c r="AK955" s="1149"/>
      <c r="AL955" s="1149"/>
      <c r="AM955" s="1149"/>
      <c r="AN955" s="1149"/>
      <c r="AO955" s="1149"/>
      <c r="AP955" s="1149"/>
      <c r="AQ955" s="1149"/>
      <c r="AR955" s="1149"/>
      <c r="AS955" s="1086">
        <f>SUM(AG955:AR955)</f>
        <v>0</v>
      </c>
      <c r="AW955" s="43"/>
      <c r="AX955" s="43"/>
      <c r="AY955" s="43"/>
      <c r="AZ955" s="43"/>
      <c r="BA955" s="43"/>
      <c r="BB955" s="43"/>
    </row>
    <row r="956" spans="1:54" ht="14.25" customHeight="1">
      <c r="A956" s="1075"/>
      <c r="B956" s="1136"/>
      <c r="C956" s="1123"/>
      <c r="D956" s="1112"/>
      <c r="E956" s="1112"/>
      <c r="F956" s="1112"/>
      <c r="G956" s="1112"/>
      <c r="H956" s="1142"/>
      <c r="I956" s="1112"/>
      <c r="J956" s="1113"/>
      <c r="K956" s="1141"/>
      <c r="L956" s="1125"/>
      <c r="N956" s="1143"/>
      <c r="O956" s="1149"/>
      <c r="P956" s="1149"/>
      <c r="Q956" s="1149"/>
      <c r="R956" s="1149"/>
      <c r="S956" s="1149"/>
      <c r="T956" s="1149"/>
      <c r="U956" s="1149"/>
      <c r="V956" s="1149"/>
      <c r="W956" s="1149"/>
      <c r="X956" s="1149"/>
      <c r="Y956" s="1149"/>
      <c r="Z956" s="1149"/>
      <c r="AA956" s="1149"/>
      <c r="AB956" s="1149"/>
      <c r="AC956" s="1149"/>
      <c r="AF956" s="1118"/>
      <c r="AG956" s="1145"/>
      <c r="AH956" s="1149"/>
      <c r="AI956" s="1149"/>
      <c r="AJ956" s="1149"/>
      <c r="AK956" s="1149"/>
      <c r="AL956" s="1149"/>
      <c r="AM956" s="1149"/>
      <c r="AN956" s="1149"/>
      <c r="AO956" s="1149"/>
      <c r="AP956" s="1149"/>
      <c r="AQ956" s="1149"/>
      <c r="AR956" s="1149"/>
      <c r="AW956" s="43"/>
      <c r="AX956" s="43"/>
      <c r="AY956" s="43"/>
      <c r="AZ956" s="43"/>
      <c r="BA956" s="43"/>
      <c r="BB956" s="43"/>
    </row>
    <row r="957" spans="1:54" ht="186" customHeight="1">
      <c r="A957" s="1075">
        <v>31</v>
      </c>
      <c r="B957" s="1150" t="s">
        <v>392</v>
      </c>
      <c r="C957" s="1151">
        <f t="shared" ref="C957:I957" si="921">E830</f>
        <v>9233000</v>
      </c>
      <c r="D957" s="1151">
        <f t="shared" si="921"/>
        <v>0</v>
      </c>
      <c r="E957" s="1152">
        <f t="shared" si="921"/>
        <v>0</v>
      </c>
      <c r="F957" s="1152">
        <f t="shared" si="921"/>
        <v>0</v>
      </c>
      <c r="G957" s="1152">
        <f t="shared" si="921"/>
        <v>0</v>
      </c>
      <c r="H957" s="1152">
        <f t="shared" si="921"/>
        <v>0</v>
      </c>
      <c r="I957" s="1151">
        <f t="shared" si="921"/>
        <v>0</v>
      </c>
      <c r="J957" s="1098">
        <f>C957-D957</f>
        <v>9233000</v>
      </c>
      <c r="K957" s="1141"/>
      <c r="L957" s="1125"/>
      <c r="N957" s="1147" t="s">
        <v>392</v>
      </c>
      <c r="O957" s="1082">
        <f>C957/$C$963*F957</f>
        <v>0</v>
      </c>
      <c r="P957" s="1083">
        <f>Q957/C957*100</f>
        <v>0</v>
      </c>
      <c r="Q957" s="1145">
        <f>R957</f>
        <v>0</v>
      </c>
      <c r="R957" s="1084">
        <v>0</v>
      </c>
      <c r="S957" s="1084">
        <v>0</v>
      </c>
      <c r="T957" s="1084">
        <v>2700000</v>
      </c>
      <c r="U957" s="1084">
        <v>0</v>
      </c>
      <c r="V957" s="1084">
        <v>4163000</v>
      </c>
      <c r="W957" s="1084">
        <v>0</v>
      </c>
      <c r="X957" s="1084">
        <v>0</v>
      </c>
      <c r="Y957" s="1084">
        <v>0</v>
      </c>
      <c r="Z957" s="1084">
        <v>700000</v>
      </c>
      <c r="AA957" s="1084">
        <v>0</v>
      </c>
      <c r="AB957" s="1084">
        <v>1670000</v>
      </c>
      <c r="AC957" s="1084">
        <v>0</v>
      </c>
      <c r="AD957" s="1086">
        <f>R957</f>
        <v>0</v>
      </c>
      <c r="AF957" s="1110" t="s">
        <v>392</v>
      </c>
      <c r="AG957" s="1084">
        <v>0</v>
      </c>
      <c r="AH957" s="1149"/>
      <c r="AI957" s="1149"/>
      <c r="AJ957" s="1149"/>
      <c r="AK957" s="1149"/>
      <c r="AL957" s="1149"/>
      <c r="AM957" s="1149"/>
      <c r="AN957" s="1149"/>
      <c r="AO957" s="1149"/>
      <c r="AP957" s="1149"/>
      <c r="AQ957" s="1149"/>
      <c r="AR957" s="1149"/>
      <c r="AS957" s="1086">
        <f>SUM(AG957:AR957)</f>
        <v>0</v>
      </c>
      <c r="AW957" s="43"/>
      <c r="AX957" s="43"/>
      <c r="AY957" s="43"/>
      <c r="AZ957" s="43"/>
      <c r="BA957" s="43"/>
      <c r="BB957" s="43"/>
    </row>
    <row r="958" spans="1:54" ht="14.25" customHeight="1">
      <c r="A958" s="1075"/>
      <c r="B958" s="1136"/>
      <c r="C958" s="1123"/>
      <c r="D958" s="1112"/>
      <c r="E958" s="1112"/>
      <c r="F958" s="1112"/>
      <c r="G958" s="1112"/>
      <c r="H958" s="1142"/>
      <c r="I958" s="1112"/>
      <c r="J958" s="1113"/>
      <c r="K958" s="1141"/>
      <c r="L958" s="1125"/>
      <c r="N958" s="1143"/>
      <c r="O958" s="1149"/>
      <c r="P958" s="1149"/>
      <c r="Q958" s="1149"/>
      <c r="R958" s="1149"/>
      <c r="S958" s="1149"/>
      <c r="T958" s="1149"/>
      <c r="U958" s="1149"/>
      <c r="V958" s="1149"/>
      <c r="W958" s="1149"/>
      <c r="X958" s="1149"/>
      <c r="Y958" s="1149"/>
      <c r="Z958" s="1149"/>
      <c r="AA958" s="1149"/>
      <c r="AB958" s="1149"/>
      <c r="AC958" s="1149"/>
      <c r="AF958" s="1118"/>
      <c r="AG958" s="1145"/>
      <c r="AH958" s="1149"/>
      <c r="AI958" s="1149"/>
      <c r="AJ958" s="1149"/>
      <c r="AK958" s="1149"/>
      <c r="AL958" s="1149"/>
      <c r="AM958" s="1149"/>
      <c r="AN958" s="1149"/>
      <c r="AO958" s="1149"/>
      <c r="AP958" s="1149"/>
      <c r="AQ958" s="1149"/>
      <c r="AR958" s="1149"/>
      <c r="AW958" s="43"/>
      <c r="AX958" s="43"/>
      <c r="AY958" s="43"/>
      <c r="AZ958" s="43"/>
      <c r="BA958" s="43"/>
      <c r="BB958" s="43"/>
    </row>
    <row r="959" spans="1:54" ht="171" customHeight="1">
      <c r="A959" s="1075">
        <v>32</v>
      </c>
      <c r="B959" s="1150" t="s">
        <v>393</v>
      </c>
      <c r="C959" s="1151">
        <f t="shared" ref="C959:I959" si="922">E852</f>
        <v>21689000</v>
      </c>
      <c r="D959" s="1151">
        <f t="shared" si="922"/>
        <v>0</v>
      </c>
      <c r="E959" s="1153">
        <f t="shared" si="922"/>
        <v>0</v>
      </c>
      <c r="F959" s="1152">
        <f t="shared" si="922"/>
        <v>0</v>
      </c>
      <c r="G959" s="1152">
        <f t="shared" si="922"/>
        <v>0</v>
      </c>
      <c r="H959" s="1152">
        <f t="shared" si="922"/>
        <v>0</v>
      </c>
      <c r="I959" s="1151">
        <f t="shared" si="922"/>
        <v>0</v>
      </c>
      <c r="J959" s="1098">
        <f>C959-D959</f>
        <v>21689000</v>
      </c>
      <c r="K959" s="1141"/>
      <c r="L959" s="1125"/>
      <c r="N959" s="1147" t="s">
        <v>393</v>
      </c>
      <c r="O959" s="1082">
        <f>C959/$C$963*F959</f>
        <v>0</v>
      </c>
      <c r="P959" s="1083">
        <f>Q959/C959*100</f>
        <v>0</v>
      </c>
      <c r="Q959" s="1145">
        <f>R959</f>
        <v>0</v>
      </c>
      <c r="R959" s="1084">
        <v>0</v>
      </c>
      <c r="S959" s="1084">
        <v>0</v>
      </c>
      <c r="T959" s="1084">
        <v>0</v>
      </c>
      <c r="U959" s="1084">
        <v>0</v>
      </c>
      <c r="V959" s="1084">
        <v>0</v>
      </c>
      <c r="W959" s="1084">
        <v>2769000</v>
      </c>
      <c r="X959" s="1084">
        <v>0</v>
      </c>
      <c r="Y959" s="1084">
        <v>0</v>
      </c>
      <c r="Z959" s="1084">
        <v>0</v>
      </c>
      <c r="AA959" s="1084">
        <v>0</v>
      </c>
      <c r="AB959" s="1084">
        <v>18920000</v>
      </c>
      <c r="AC959" s="1084">
        <v>0</v>
      </c>
      <c r="AD959" s="1086">
        <f>R959</f>
        <v>0</v>
      </c>
      <c r="AF959" s="1110" t="s">
        <v>393</v>
      </c>
      <c r="AG959" s="1084">
        <v>0</v>
      </c>
      <c r="AH959" s="1149"/>
      <c r="AI959" s="1149"/>
      <c r="AJ959" s="1149"/>
      <c r="AK959" s="1149"/>
      <c r="AL959" s="1149"/>
      <c r="AM959" s="1149"/>
      <c r="AN959" s="1149"/>
      <c r="AO959" s="1149"/>
      <c r="AP959" s="1149"/>
      <c r="AQ959" s="1149"/>
      <c r="AR959" s="1149"/>
      <c r="AS959" s="1086">
        <f>SUM(AG959:AR959)</f>
        <v>0</v>
      </c>
      <c r="AW959" s="43"/>
      <c r="AX959" s="43"/>
      <c r="AY959" s="43"/>
      <c r="AZ959" s="43"/>
      <c r="BA959" s="43"/>
      <c r="BB959" s="43"/>
    </row>
    <row r="960" spans="1:54" ht="14.25" customHeight="1">
      <c r="A960" s="1075"/>
      <c r="B960" s="1136"/>
      <c r="C960" s="1123"/>
      <c r="D960" s="1112"/>
      <c r="E960" s="1112"/>
      <c r="F960" s="1112"/>
      <c r="G960" s="1112"/>
      <c r="H960" s="1142"/>
      <c r="I960" s="1112"/>
      <c r="J960" s="1113"/>
      <c r="K960" s="1141"/>
      <c r="L960" s="1125"/>
      <c r="N960" s="1143"/>
      <c r="O960" s="1149"/>
      <c r="P960" s="1149"/>
      <c r="Q960" s="1149"/>
      <c r="R960" s="1149"/>
      <c r="S960" s="1149"/>
      <c r="T960" s="1149"/>
      <c r="U960" s="1149"/>
      <c r="V960" s="1149"/>
      <c r="W960" s="1149"/>
      <c r="X960" s="1149"/>
      <c r="Y960" s="1149"/>
      <c r="Z960" s="1149"/>
      <c r="AA960" s="1149"/>
      <c r="AB960" s="1149"/>
      <c r="AC960" s="1149"/>
      <c r="AF960" s="1118"/>
      <c r="AG960" s="1145"/>
      <c r="AH960" s="1149"/>
      <c r="AI960" s="1149"/>
      <c r="AJ960" s="1149"/>
      <c r="AK960" s="1149"/>
      <c r="AL960" s="1149"/>
      <c r="AM960" s="1149"/>
      <c r="AN960" s="1149"/>
      <c r="AO960" s="1149"/>
      <c r="AP960" s="1149"/>
      <c r="AQ960" s="1149"/>
      <c r="AR960" s="1149"/>
      <c r="AW960" s="43"/>
      <c r="AX960" s="43"/>
      <c r="AY960" s="43"/>
      <c r="AZ960" s="43"/>
      <c r="BA960" s="43"/>
      <c r="BB960" s="43"/>
    </row>
    <row r="961" spans="1:54" ht="184.5" customHeight="1">
      <c r="A961" s="1075">
        <v>33</v>
      </c>
      <c r="B961" s="1150" t="s">
        <v>394</v>
      </c>
      <c r="C961" s="1151">
        <f t="shared" ref="C961:I961" si="923">E873</f>
        <v>5838000</v>
      </c>
      <c r="D961" s="1151">
        <f t="shared" si="923"/>
        <v>0</v>
      </c>
      <c r="E961" s="1152">
        <f t="shared" si="923"/>
        <v>0</v>
      </c>
      <c r="F961" s="1152">
        <f t="shared" si="923"/>
        <v>0</v>
      </c>
      <c r="G961" s="1152">
        <f t="shared" si="923"/>
        <v>0</v>
      </c>
      <c r="H961" s="1152">
        <f t="shared" si="923"/>
        <v>0</v>
      </c>
      <c r="I961" s="1151">
        <f t="shared" si="923"/>
        <v>0</v>
      </c>
      <c r="J961" s="1098">
        <f>C961-D961</f>
        <v>5838000</v>
      </c>
      <c r="K961" s="1141"/>
      <c r="L961" s="1125"/>
      <c r="N961" s="1147" t="s">
        <v>394</v>
      </c>
      <c r="O961" s="1082">
        <f>C961/$C$963*F961</f>
        <v>0</v>
      </c>
      <c r="P961" s="1083">
        <f>Q961/C961*100</f>
        <v>0</v>
      </c>
      <c r="Q961" s="1145">
        <f>R961</f>
        <v>0</v>
      </c>
      <c r="R961" s="1084">
        <v>0</v>
      </c>
      <c r="S961" s="1084">
        <v>0</v>
      </c>
      <c r="T961" s="1084">
        <v>0</v>
      </c>
      <c r="U961" s="1084">
        <v>0</v>
      </c>
      <c r="V961" s="1084">
        <v>3558000</v>
      </c>
      <c r="W961" s="1084">
        <v>300000</v>
      </c>
      <c r="X961" s="1084">
        <v>300000</v>
      </c>
      <c r="Y961" s="1084">
        <v>300000</v>
      </c>
      <c r="Z961" s="1084">
        <v>300000</v>
      </c>
      <c r="AA961" s="1084">
        <v>300000</v>
      </c>
      <c r="AB961" s="1084">
        <v>780000</v>
      </c>
      <c r="AC961" s="1084">
        <v>0</v>
      </c>
      <c r="AD961" s="1086">
        <f>R961</f>
        <v>0</v>
      </c>
      <c r="AF961" s="1110" t="s">
        <v>394</v>
      </c>
      <c r="AG961" s="1084">
        <v>0</v>
      </c>
      <c r="AH961" s="1149"/>
      <c r="AI961" s="1149"/>
      <c r="AJ961" s="1149"/>
      <c r="AK961" s="1149"/>
      <c r="AL961" s="1149"/>
      <c r="AM961" s="1149"/>
      <c r="AN961" s="1149"/>
      <c r="AO961" s="1149"/>
      <c r="AP961" s="1149"/>
      <c r="AQ961" s="1149"/>
      <c r="AR961" s="1149"/>
      <c r="AS961" s="1086">
        <f>SUM(AG961:AR961)</f>
        <v>0</v>
      </c>
      <c r="AW961" s="43"/>
      <c r="AX961" s="43"/>
      <c r="AY961" s="43"/>
      <c r="AZ961" s="43"/>
      <c r="BA961" s="43"/>
      <c r="BB961" s="43"/>
    </row>
    <row r="962" spans="1:54" ht="14.25" customHeight="1">
      <c r="A962" s="1075"/>
      <c r="B962" s="1154"/>
      <c r="C962" s="1123"/>
      <c r="D962" s="1112"/>
      <c r="E962" s="1112"/>
      <c r="F962" s="1112"/>
      <c r="G962" s="1112"/>
      <c r="H962" s="1142"/>
      <c r="I962" s="1112"/>
      <c r="J962" s="1113"/>
      <c r="K962" s="1141"/>
      <c r="L962" s="1125"/>
      <c r="N962" s="1155"/>
      <c r="O962" s="1155"/>
      <c r="P962" s="1155"/>
      <c r="Q962" s="1155"/>
      <c r="R962" s="1155"/>
      <c r="S962" s="1155"/>
      <c r="T962" s="1155"/>
      <c r="U962" s="1155"/>
      <c r="V962" s="1155"/>
      <c r="W962" s="1155"/>
      <c r="X962" s="1155"/>
      <c r="Y962" s="1155"/>
      <c r="Z962" s="1155"/>
      <c r="AA962" s="1155"/>
      <c r="AB962" s="1155"/>
      <c r="AC962" s="1155"/>
      <c r="AD962" s="1156">
        <f>SUM(AD897:AD961)</f>
        <v>540024179</v>
      </c>
      <c r="AF962" s="1155"/>
      <c r="AG962" s="1155"/>
      <c r="AH962" s="1155"/>
      <c r="AI962" s="1155"/>
      <c r="AJ962" s="1155"/>
      <c r="AK962" s="1155"/>
      <c r="AL962" s="1155"/>
      <c r="AM962" s="1155"/>
      <c r="AN962" s="1155"/>
      <c r="AO962" s="1155"/>
      <c r="AP962" s="1155"/>
      <c r="AQ962" s="1155"/>
      <c r="AR962" s="1155"/>
      <c r="AS962" s="1156">
        <f>SUM(AS897:AS961)</f>
        <v>263392570</v>
      </c>
      <c r="AW962" s="43"/>
      <c r="AX962" s="43"/>
      <c r="AY962" s="43"/>
      <c r="AZ962" s="43"/>
      <c r="BA962" s="43"/>
      <c r="BB962" s="43"/>
    </row>
    <row r="963" spans="1:54" ht="29.25" customHeight="1">
      <c r="A963" s="1715" t="s">
        <v>395</v>
      </c>
      <c r="B963" s="1716"/>
      <c r="C963" s="1633">
        <f t="shared" ref="C963:D963" si="924">SUM(C897:C961)</f>
        <v>14914836174</v>
      </c>
      <c r="D963" s="1634">
        <f t="shared" si="924"/>
        <v>263392570</v>
      </c>
      <c r="E963" s="1635">
        <f>P963</f>
        <v>3.6207181406483477</v>
      </c>
      <c r="F963" s="1636">
        <f>O963</f>
        <v>3.2633360030808389</v>
      </c>
      <c r="G963" s="1635">
        <f>E963</f>
        <v>3.6207181406483477</v>
      </c>
      <c r="H963" s="1636">
        <f>D963/C963*100</f>
        <v>1.7659769569521251</v>
      </c>
      <c r="I963" s="1637">
        <f t="shared" ref="I963:J963" si="925">SUM(I897:I961)</f>
        <v>540024179</v>
      </c>
      <c r="J963" s="1638">
        <f t="shared" si="925"/>
        <v>14651443604</v>
      </c>
      <c r="K963" s="1157"/>
      <c r="L963" s="1158"/>
      <c r="N963" s="1159" t="s">
        <v>396</v>
      </c>
      <c r="O963" s="1160">
        <f t="shared" ref="O963:AC963" si="926">SUM(O897:O961)</f>
        <v>3.2633360030808389</v>
      </c>
      <c r="P963" s="1161">
        <f>+Q963/C963*100</f>
        <v>3.6207181406483477</v>
      </c>
      <c r="Q963" s="1162">
        <f t="shared" si="926"/>
        <v>540024179</v>
      </c>
      <c r="R963" s="1162">
        <f t="shared" si="926"/>
        <v>540024179</v>
      </c>
      <c r="S963" s="1162">
        <f t="shared" si="926"/>
        <v>1198352180</v>
      </c>
      <c r="T963" s="1162">
        <f t="shared" si="926"/>
        <v>1609461480</v>
      </c>
      <c r="U963" s="1162">
        <f t="shared" si="926"/>
        <v>1139105855</v>
      </c>
      <c r="V963" s="1162">
        <f t="shared" si="926"/>
        <v>1086561480</v>
      </c>
      <c r="W963" s="1162">
        <f t="shared" si="926"/>
        <v>1834389880</v>
      </c>
      <c r="X963" s="1162">
        <f t="shared" si="926"/>
        <v>1289102855</v>
      </c>
      <c r="Y963" s="1162">
        <f t="shared" si="926"/>
        <v>1118183755</v>
      </c>
      <c r="Z963" s="1162">
        <f t="shared" si="926"/>
        <v>1261880680</v>
      </c>
      <c r="AA963" s="1162">
        <f t="shared" si="926"/>
        <v>1139406480</v>
      </c>
      <c r="AB963" s="1162">
        <f t="shared" si="926"/>
        <v>1216534180</v>
      </c>
      <c r="AC963" s="1162">
        <f t="shared" si="926"/>
        <v>1481833170</v>
      </c>
      <c r="AF963" s="1159" t="s">
        <v>396</v>
      </c>
      <c r="AG963" s="1163">
        <f>SUM(AG897:AG961)</f>
        <v>263392570</v>
      </c>
      <c r="AH963" s="1155"/>
      <c r="AI963" s="1155"/>
      <c r="AJ963" s="1155"/>
      <c r="AK963" s="1155"/>
      <c r="AL963" s="1155"/>
      <c r="AM963" s="1155"/>
      <c r="AN963" s="1155"/>
      <c r="AO963" s="1155"/>
      <c r="AP963" s="1155"/>
      <c r="AQ963" s="1155"/>
      <c r="AR963" s="1155"/>
      <c r="AW963" s="43"/>
      <c r="AX963" s="43"/>
      <c r="AY963" s="43"/>
      <c r="AZ963" s="43"/>
      <c r="BA963" s="43"/>
      <c r="BB963" s="43"/>
    </row>
    <row r="964" spans="1:54" ht="14.25" customHeight="1">
      <c r="H964" s="1156"/>
      <c r="AW964" s="43"/>
      <c r="AX964" s="43"/>
      <c r="AY964" s="43"/>
      <c r="AZ964" s="43"/>
      <c r="BA964" s="43"/>
      <c r="BB964" s="43"/>
    </row>
    <row r="965" spans="1:54" ht="14.25" customHeight="1">
      <c r="R965" s="1628">
        <f>+R963/O980*100</f>
        <v>3.6207181406483477</v>
      </c>
      <c r="AW965" s="43"/>
      <c r="AX965" s="43"/>
      <c r="AY965" s="43"/>
      <c r="AZ965" s="43"/>
      <c r="BA965" s="43"/>
      <c r="BB965" s="43"/>
    </row>
    <row r="966" spans="1:54" ht="14.25" customHeight="1">
      <c r="J966" s="1675" t="s">
        <v>85</v>
      </c>
      <c r="K966" s="1655"/>
      <c r="L966" s="1655"/>
      <c r="M966" s="19"/>
      <c r="N966" s="19"/>
      <c r="O966" s="19"/>
      <c r="AW966" s="43"/>
      <c r="AX966" s="43"/>
      <c r="AY966" s="43"/>
      <c r="AZ966" s="43"/>
      <c r="BA966" s="43"/>
      <c r="BB966" s="43"/>
    </row>
    <row r="967" spans="1:54" ht="14.25" customHeight="1">
      <c r="J967" s="1675" t="s">
        <v>86</v>
      </c>
      <c r="K967" s="1655"/>
      <c r="L967" s="1655"/>
      <c r="M967" s="19"/>
      <c r="N967" s="19"/>
      <c r="O967" s="19"/>
      <c r="AW967" s="43"/>
      <c r="AX967" s="43"/>
      <c r="AY967" s="43"/>
      <c r="AZ967" s="43"/>
      <c r="BA967" s="43"/>
      <c r="BB967" s="43"/>
    </row>
    <row r="968" spans="1:54" ht="14.25" customHeight="1">
      <c r="J968" s="1676" t="s">
        <v>88</v>
      </c>
      <c r="K968" s="1655"/>
      <c r="L968" s="1655"/>
      <c r="M968" s="1629"/>
      <c r="N968" s="1630" t="s">
        <v>30</v>
      </c>
      <c r="O968" s="1631">
        <v>540024179</v>
      </c>
      <c r="P968" s="1632"/>
      <c r="AW968" s="43"/>
      <c r="AX968" s="43"/>
      <c r="AY968" s="43"/>
      <c r="AZ968" s="43"/>
      <c r="BA968" s="43"/>
      <c r="BB968" s="43"/>
    </row>
    <row r="969" spans="1:54" ht="14.25" customHeight="1">
      <c r="J969" s="1676" t="s">
        <v>89</v>
      </c>
      <c r="K969" s="1655"/>
      <c r="L969" s="1655"/>
      <c r="M969" s="1629"/>
      <c r="N969" s="1630" t="s">
        <v>31</v>
      </c>
      <c r="O969" s="1631">
        <v>1198352180</v>
      </c>
      <c r="P969" s="1632"/>
      <c r="AW969" s="43"/>
      <c r="AX969" s="43"/>
      <c r="AY969" s="43"/>
      <c r="AZ969" s="43"/>
      <c r="BA969" s="43"/>
      <c r="BB969" s="43"/>
    </row>
    <row r="970" spans="1:54" ht="14.25" customHeight="1">
      <c r="J970" s="674"/>
      <c r="K970" s="674"/>
      <c r="L970" s="674"/>
      <c r="M970" s="1629"/>
      <c r="N970" s="1630" t="s">
        <v>32</v>
      </c>
      <c r="O970" s="1631">
        <v>1609461480</v>
      </c>
      <c r="P970" s="1632"/>
      <c r="AW970" s="43"/>
      <c r="AX970" s="43"/>
      <c r="AY970" s="43"/>
      <c r="AZ970" s="43"/>
      <c r="BA970" s="43"/>
      <c r="BB970" s="43"/>
    </row>
    <row r="971" spans="1:54" ht="14.25" customHeight="1">
      <c r="J971" s="674"/>
      <c r="K971" s="674"/>
      <c r="L971" s="674"/>
      <c r="M971" s="1629"/>
      <c r="N971" s="1630" t="s">
        <v>33</v>
      </c>
      <c r="O971" s="1631">
        <v>1139105855</v>
      </c>
      <c r="P971" s="1632"/>
      <c r="AW971" s="43"/>
      <c r="AX971" s="43"/>
      <c r="AY971" s="43"/>
      <c r="AZ971" s="43"/>
      <c r="BA971" s="43"/>
      <c r="BB971" s="43"/>
    </row>
    <row r="972" spans="1:54" ht="14.25" customHeight="1">
      <c r="J972" s="1677" t="s">
        <v>91</v>
      </c>
      <c r="K972" s="1655"/>
      <c r="L972" s="1655"/>
      <c r="M972" s="1629"/>
      <c r="N972" s="1630" t="s">
        <v>34</v>
      </c>
      <c r="O972" s="1631">
        <v>1086561480</v>
      </c>
      <c r="P972" s="1632"/>
      <c r="AW972" s="43"/>
      <c r="AX972" s="43"/>
      <c r="AY972" s="43"/>
      <c r="AZ972" s="43"/>
      <c r="BA972" s="43"/>
      <c r="BB972" s="43"/>
    </row>
    <row r="973" spans="1:54" ht="14.25" customHeight="1">
      <c r="J973" s="1682" t="s">
        <v>93</v>
      </c>
      <c r="K973" s="1655"/>
      <c r="L973" s="1655"/>
      <c r="M973" s="1629"/>
      <c r="N973" s="1630" t="s">
        <v>35</v>
      </c>
      <c r="O973" s="1631">
        <v>1834389880</v>
      </c>
      <c r="P973" s="1632"/>
      <c r="AW973" s="43"/>
      <c r="AX973" s="43"/>
      <c r="AY973" s="43"/>
      <c r="AZ973" s="43"/>
      <c r="BA973" s="43"/>
      <c r="BB973" s="43"/>
    </row>
    <row r="974" spans="1:54" ht="14.25" customHeight="1">
      <c r="M974" s="1629"/>
      <c r="N974" s="1630" t="s">
        <v>36</v>
      </c>
      <c r="O974" s="1631">
        <v>1289102855</v>
      </c>
      <c r="P974" s="1632"/>
      <c r="AW974" s="43"/>
      <c r="AX974" s="43"/>
      <c r="AY974" s="43"/>
      <c r="AZ974" s="43"/>
      <c r="BA974" s="43"/>
      <c r="BB974" s="43"/>
    </row>
    <row r="975" spans="1:54" ht="14.25" customHeight="1">
      <c r="M975" s="1629"/>
      <c r="N975" s="1630" t="s">
        <v>37</v>
      </c>
      <c r="O975" s="1631">
        <v>1118183755</v>
      </c>
      <c r="P975" s="1632"/>
      <c r="AW975" s="43"/>
      <c r="AX975" s="43"/>
      <c r="AY975" s="43"/>
      <c r="AZ975" s="43"/>
      <c r="BA975" s="43"/>
      <c r="BB975" s="43"/>
    </row>
    <row r="976" spans="1:54" ht="14.25" customHeight="1">
      <c r="M976" s="1629"/>
      <c r="N976" s="1630" t="s">
        <v>38</v>
      </c>
      <c r="O976" s="1631">
        <v>1261880680</v>
      </c>
      <c r="P976" s="1632"/>
      <c r="AW976" s="43"/>
      <c r="AX976" s="43"/>
      <c r="AY976" s="43"/>
      <c r="AZ976" s="43"/>
      <c r="BA976" s="43"/>
      <c r="BB976" s="43"/>
    </row>
    <row r="977" spans="13:54" ht="14.25" customHeight="1">
      <c r="M977" s="1629"/>
      <c r="N977" s="1630" t="s">
        <v>39</v>
      </c>
      <c r="O977" s="1631">
        <v>1139406480</v>
      </c>
      <c r="P977" s="1632"/>
      <c r="AW977" s="43"/>
      <c r="AX977" s="43"/>
      <c r="AY977" s="43"/>
      <c r="AZ977" s="43"/>
      <c r="BA977" s="43"/>
      <c r="BB977" s="43"/>
    </row>
    <row r="978" spans="13:54" ht="14.25" customHeight="1">
      <c r="M978" s="1629"/>
      <c r="N978" s="1630" t="s">
        <v>40</v>
      </c>
      <c r="O978" s="1631">
        <v>1216534180</v>
      </c>
      <c r="P978" s="1632"/>
      <c r="AW978" s="43"/>
      <c r="AX978" s="43"/>
      <c r="AY978" s="43"/>
      <c r="AZ978" s="43"/>
      <c r="BA978" s="43"/>
      <c r="BB978" s="43"/>
    </row>
    <row r="979" spans="13:54" ht="14.25" customHeight="1">
      <c r="M979" s="1629"/>
      <c r="N979" s="1630" t="s">
        <v>41</v>
      </c>
      <c r="O979" s="1631">
        <v>1481833170</v>
      </c>
      <c r="P979" s="1632"/>
      <c r="AW979" s="43"/>
      <c r="AX979" s="43"/>
      <c r="AY979" s="43"/>
      <c r="AZ979" s="43"/>
      <c r="BA979" s="43"/>
      <c r="BB979" s="43"/>
    </row>
    <row r="980" spans="13:54" ht="14.25" customHeight="1">
      <c r="M980" s="1629"/>
      <c r="N980" s="1630"/>
      <c r="O980" s="1631">
        <f>SUM(O968:O979)</f>
        <v>14914836174</v>
      </c>
      <c r="P980" s="1632"/>
      <c r="AW980" s="43"/>
      <c r="AX980" s="43"/>
      <c r="AY980" s="43"/>
      <c r="AZ980" s="43"/>
      <c r="BA980" s="43"/>
      <c r="BB980" s="43"/>
    </row>
    <row r="981" spans="13:54" ht="15" customHeight="1">
      <c r="M981" s="1632"/>
      <c r="N981" s="1632"/>
      <c r="O981" s="1632"/>
      <c r="P981" s="1632"/>
    </row>
    <row r="982" spans="13:54" ht="15" customHeight="1">
      <c r="M982" s="1632"/>
      <c r="N982" s="1632"/>
      <c r="O982" s="1632"/>
      <c r="P982" s="1632"/>
    </row>
  </sheetData>
  <mergeCells count="1097"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  <mergeCell ref="L18:N18"/>
    <mergeCell ref="L19:N19"/>
    <mergeCell ref="L20:N20"/>
    <mergeCell ref="L23:N23"/>
    <mergeCell ref="AM32:AX32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G55:J55"/>
    <mergeCell ref="K55:K57"/>
    <mergeCell ref="AM55:AX55"/>
    <mergeCell ref="G56:H56"/>
    <mergeCell ref="I56:J56"/>
    <mergeCell ref="L48:N48"/>
    <mergeCell ref="L49:N49"/>
    <mergeCell ref="B51:N51"/>
    <mergeCell ref="B52:N52"/>
    <mergeCell ref="B53:N53"/>
    <mergeCell ref="Q55:Q57"/>
    <mergeCell ref="R55:R57"/>
    <mergeCell ref="B43:C43"/>
    <mergeCell ref="E43:F43"/>
    <mergeCell ref="E47:F47"/>
    <mergeCell ref="B48:C48"/>
    <mergeCell ref="E48:F48"/>
    <mergeCell ref="B49:C49"/>
    <mergeCell ref="P31:P32"/>
    <mergeCell ref="B79:B81"/>
    <mergeCell ref="Q79:Q81"/>
    <mergeCell ref="R79:R81"/>
    <mergeCell ref="S79:S81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L65:N65"/>
    <mergeCell ref="AM108:AX108"/>
    <mergeCell ref="N108:N110"/>
    <mergeCell ref="P108:P110"/>
    <mergeCell ref="Q108:Q110"/>
    <mergeCell ref="R108:R110"/>
    <mergeCell ref="S108:S110"/>
    <mergeCell ref="B104:N104"/>
    <mergeCell ref="B105:N105"/>
    <mergeCell ref="B106:N106"/>
    <mergeCell ref="G108:J108"/>
    <mergeCell ref="K108:K110"/>
    <mergeCell ref="L108:L110"/>
    <mergeCell ref="M108:M110"/>
    <mergeCell ref="AM79:AX79"/>
    <mergeCell ref="G80:H80"/>
    <mergeCell ref="I80:J80"/>
    <mergeCell ref="B77:N77"/>
    <mergeCell ref="G79:J79"/>
    <mergeCell ref="K79:K81"/>
    <mergeCell ref="L79:L81"/>
    <mergeCell ref="M79:M81"/>
    <mergeCell ref="N79:N81"/>
    <mergeCell ref="P79:P81"/>
    <mergeCell ref="B83:B84"/>
    <mergeCell ref="A95:B95"/>
    <mergeCell ref="D95:E95"/>
    <mergeCell ref="D99:E99"/>
    <mergeCell ref="A100:B100"/>
    <mergeCell ref="D100:E100"/>
    <mergeCell ref="A101:B101"/>
    <mergeCell ref="T82:T91"/>
    <mergeCell ref="C79:C81"/>
    <mergeCell ref="Q158:Q160"/>
    <mergeCell ref="R158:R160"/>
    <mergeCell ref="R190:R192"/>
    <mergeCell ref="S190:S192"/>
    <mergeCell ref="G192:H192"/>
    <mergeCell ref="I192:J192"/>
    <mergeCell ref="E205:F205"/>
    <mergeCell ref="B207:C207"/>
    <mergeCell ref="S158:S160"/>
    <mergeCell ref="G109:H109"/>
    <mergeCell ref="I109:J109"/>
    <mergeCell ref="A108:A110"/>
    <mergeCell ref="B108:B110"/>
    <mergeCell ref="C108:C110"/>
    <mergeCell ref="D108:D110"/>
    <mergeCell ref="E108:E110"/>
    <mergeCell ref="F108:F110"/>
    <mergeCell ref="P47:Q47"/>
    <mergeCell ref="G32:J32"/>
    <mergeCell ref="K32:K34"/>
    <mergeCell ref="S55:S57"/>
    <mergeCell ref="A55:A57"/>
    <mergeCell ref="B55:B57"/>
    <mergeCell ref="N55:N57"/>
    <mergeCell ref="C55:C57"/>
    <mergeCell ref="D55:D57"/>
    <mergeCell ref="W218:AH218"/>
    <mergeCell ref="W246:AH246"/>
    <mergeCell ref="AM248:AX248"/>
    <mergeCell ref="K144:M144"/>
    <mergeCell ref="K169:M169"/>
    <mergeCell ref="B131:N131"/>
    <mergeCell ref="B132:N132"/>
    <mergeCell ref="AM134:AX134"/>
    <mergeCell ref="AM158:AX158"/>
    <mergeCell ref="AJ161:AJ163"/>
    <mergeCell ref="AM191:AX191"/>
    <mergeCell ref="AM220:AX220"/>
    <mergeCell ref="S134:S136"/>
    <mergeCell ref="T137:T142"/>
    <mergeCell ref="T161:T167"/>
    <mergeCell ref="K134:K136"/>
    <mergeCell ref="L134:L136"/>
    <mergeCell ref="M134:M136"/>
    <mergeCell ref="N134:N136"/>
    <mergeCell ref="P134:P136"/>
    <mergeCell ref="Q134:Q136"/>
    <mergeCell ref="R134:R136"/>
    <mergeCell ref="P158:P160"/>
    <mergeCell ref="K121:M121"/>
    <mergeCell ref="K122:M122"/>
    <mergeCell ref="K123:M123"/>
    <mergeCell ref="K126:M126"/>
    <mergeCell ref="K127:M127"/>
    <mergeCell ref="B130:N130"/>
    <mergeCell ref="A32:A34"/>
    <mergeCell ref="B32:B34"/>
    <mergeCell ref="C32:C34"/>
    <mergeCell ref="D32:D34"/>
    <mergeCell ref="E32:E34"/>
    <mergeCell ref="N32:N34"/>
    <mergeCell ref="I33:J33"/>
    <mergeCell ref="L32:L34"/>
    <mergeCell ref="M32:M34"/>
    <mergeCell ref="L42:N42"/>
    <mergeCell ref="L43:N43"/>
    <mergeCell ref="L44:N44"/>
    <mergeCell ref="L45:N45"/>
    <mergeCell ref="D79:D81"/>
    <mergeCell ref="E79:E81"/>
    <mergeCell ref="F79:F81"/>
    <mergeCell ref="K94:M94"/>
    <mergeCell ref="K95:M95"/>
    <mergeCell ref="K96:M96"/>
    <mergeCell ref="K97:M97"/>
    <mergeCell ref="K100:M100"/>
    <mergeCell ref="K101:M101"/>
    <mergeCell ref="B66:C66"/>
    <mergeCell ref="B71:C71"/>
    <mergeCell ref="B72:C72"/>
    <mergeCell ref="A79:A81"/>
    <mergeCell ref="A170:B170"/>
    <mergeCell ref="K176:M176"/>
    <mergeCell ref="B186:N186"/>
    <mergeCell ref="B187:N187"/>
    <mergeCell ref="B188:N188"/>
    <mergeCell ref="A175:B175"/>
    <mergeCell ref="B112:B113"/>
    <mergeCell ref="A121:B121"/>
    <mergeCell ref="D121:E121"/>
    <mergeCell ref="D125:E125"/>
    <mergeCell ref="A126:B126"/>
    <mergeCell ref="D126:E126"/>
    <mergeCell ref="A127:B127"/>
    <mergeCell ref="E158:E160"/>
    <mergeCell ref="F158:F160"/>
    <mergeCell ref="G158:J158"/>
    <mergeCell ref="K158:K160"/>
    <mergeCell ref="G159:H159"/>
    <mergeCell ref="I159:J159"/>
    <mergeCell ref="L158:L160"/>
    <mergeCell ref="M158:M160"/>
    <mergeCell ref="A151:B151"/>
    <mergeCell ref="K151:M151"/>
    <mergeCell ref="B154:N154"/>
    <mergeCell ref="B155:N155"/>
    <mergeCell ref="B156:N156"/>
    <mergeCell ref="A158:A160"/>
    <mergeCell ref="B158:B160"/>
    <mergeCell ref="N158:N160"/>
    <mergeCell ref="G135:H135"/>
    <mergeCell ref="I135:J135"/>
    <mergeCell ref="K120:M120"/>
    <mergeCell ref="N191:N193"/>
    <mergeCell ref="Q190:Q192"/>
    <mergeCell ref="E208:H208"/>
    <mergeCell ref="B211:C211"/>
    <mergeCell ref="B212:C212"/>
    <mergeCell ref="L211:N211"/>
    <mergeCell ref="A220:A222"/>
    <mergeCell ref="A134:A136"/>
    <mergeCell ref="B134:B136"/>
    <mergeCell ref="C134:C136"/>
    <mergeCell ref="D134:D136"/>
    <mergeCell ref="E134:E136"/>
    <mergeCell ref="F134:F136"/>
    <mergeCell ref="G134:J134"/>
    <mergeCell ref="D150:E150"/>
    <mergeCell ref="K150:M150"/>
    <mergeCell ref="A145:B145"/>
    <mergeCell ref="D145:E145"/>
    <mergeCell ref="K145:M145"/>
    <mergeCell ref="K146:M146"/>
    <mergeCell ref="K147:M147"/>
    <mergeCell ref="D149:E149"/>
    <mergeCell ref="A150:B150"/>
    <mergeCell ref="C158:C160"/>
    <mergeCell ref="D158:D160"/>
    <mergeCell ref="L212:N212"/>
    <mergeCell ref="C191:C193"/>
    <mergeCell ref="D191:D193"/>
    <mergeCell ref="E191:E193"/>
    <mergeCell ref="F191:F193"/>
    <mergeCell ref="G191:J191"/>
    <mergeCell ref="E207:H207"/>
    <mergeCell ref="D170:E170"/>
    <mergeCell ref="K170:M170"/>
    <mergeCell ref="K171:M171"/>
    <mergeCell ref="K172:M172"/>
    <mergeCell ref="D174:E174"/>
    <mergeCell ref="D175:E175"/>
    <mergeCell ref="K175:M175"/>
    <mergeCell ref="L191:L193"/>
    <mergeCell ref="M191:M193"/>
    <mergeCell ref="L205:N205"/>
    <mergeCell ref="L206:N206"/>
    <mergeCell ref="L207:N207"/>
    <mergeCell ref="L208:N208"/>
    <mergeCell ref="AM285:AX285"/>
    <mergeCell ref="P284:P286"/>
    <mergeCell ref="L232:N232"/>
    <mergeCell ref="L276:N276"/>
    <mergeCell ref="B280:N280"/>
    <mergeCell ref="B281:N281"/>
    <mergeCell ref="B282:N282"/>
    <mergeCell ref="Q284:Q286"/>
    <mergeCell ref="R284:R286"/>
    <mergeCell ref="S284:S286"/>
    <mergeCell ref="B238:C238"/>
    <mergeCell ref="E238:F238"/>
    <mergeCell ref="L238:N238"/>
    <mergeCell ref="B239:C239"/>
    <mergeCell ref="E239:F239"/>
    <mergeCell ref="L239:N239"/>
    <mergeCell ref="R219:R221"/>
    <mergeCell ref="S219:S221"/>
    <mergeCell ref="G220:J220"/>
    <mergeCell ref="P247:P249"/>
    <mergeCell ref="Q247:Q249"/>
    <mergeCell ref="R247:R249"/>
    <mergeCell ref="S247:S249"/>
    <mergeCell ref="E297:F297"/>
    <mergeCell ref="E298:F298"/>
    <mergeCell ref="E302:F302"/>
    <mergeCell ref="F248:F250"/>
    <mergeCell ref="G248:J248"/>
    <mergeCell ref="G249:H249"/>
    <mergeCell ref="I249:J249"/>
    <mergeCell ref="K248:K250"/>
    <mergeCell ref="L248:L250"/>
    <mergeCell ref="B244:N244"/>
    <mergeCell ref="B245:N245"/>
    <mergeCell ref="A176:B176"/>
    <mergeCell ref="A191:A193"/>
    <mergeCell ref="B191:B193"/>
    <mergeCell ref="G221:H221"/>
    <mergeCell ref="I221:J221"/>
    <mergeCell ref="E210:H210"/>
    <mergeCell ref="E211:H211"/>
    <mergeCell ref="B215:N215"/>
    <mergeCell ref="B216:N216"/>
    <mergeCell ref="B217:N217"/>
    <mergeCell ref="P219:P221"/>
    <mergeCell ref="Q219:Q221"/>
    <mergeCell ref="L220:L222"/>
    <mergeCell ref="M220:M222"/>
    <mergeCell ref="N220:N222"/>
    <mergeCell ref="P190:P192"/>
    <mergeCell ref="K191:K193"/>
    <mergeCell ref="E232:F232"/>
    <mergeCell ref="B233:C233"/>
    <mergeCell ref="E233:F233"/>
    <mergeCell ref="L233:N233"/>
    <mergeCell ref="B234:C234"/>
    <mergeCell ref="L234:N234"/>
    <mergeCell ref="L235:N235"/>
    <mergeCell ref="G285:J285"/>
    <mergeCell ref="K285:K287"/>
    <mergeCell ref="L285:L287"/>
    <mergeCell ref="M285:M287"/>
    <mergeCell ref="B220:B222"/>
    <mergeCell ref="C220:C222"/>
    <mergeCell ref="D220:D222"/>
    <mergeCell ref="E220:E222"/>
    <mergeCell ref="F220:F222"/>
    <mergeCell ref="K220:K222"/>
    <mergeCell ref="B243:N243"/>
    <mergeCell ref="B248:B250"/>
    <mergeCell ref="A248:A250"/>
    <mergeCell ref="M248:M250"/>
    <mergeCell ref="N248:N250"/>
    <mergeCell ref="L269:N269"/>
    <mergeCell ref="L270:N270"/>
    <mergeCell ref="L271:N271"/>
    <mergeCell ref="L272:N272"/>
    <mergeCell ref="L275:N275"/>
    <mergeCell ref="A285:A287"/>
    <mergeCell ref="B285:B287"/>
    <mergeCell ref="C285:C287"/>
    <mergeCell ref="D285:D287"/>
    <mergeCell ref="E285:E287"/>
    <mergeCell ref="F285:F287"/>
    <mergeCell ref="N285:N287"/>
    <mergeCell ref="G286:H286"/>
    <mergeCell ref="I286:J286"/>
    <mergeCell ref="C248:C250"/>
    <mergeCell ref="B270:C270"/>
    <mergeCell ref="B275:C275"/>
    <mergeCell ref="B276:C276"/>
    <mergeCell ref="D248:D250"/>
    <mergeCell ref="E248:E250"/>
    <mergeCell ref="B303:C303"/>
    <mergeCell ref="B304:C304"/>
    <mergeCell ref="B323:C323"/>
    <mergeCell ref="B327:C327"/>
    <mergeCell ref="B328:C328"/>
    <mergeCell ref="L297:N297"/>
    <mergeCell ref="L298:N298"/>
    <mergeCell ref="B299:C299"/>
    <mergeCell ref="L299:N299"/>
    <mergeCell ref="L300:N300"/>
    <mergeCell ref="E303:F303"/>
    <mergeCell ref="L303:N303"/>
    <mergeCell ref="L314:L316"/>
    <mergeCell ref="M314:M316"/>
    <mergeCell ref="AM314:AX314"/>
    <mergeCell ref="P313:P315"/>
    <mergeCell ref="A314:A316"/>
    <mergeCell ref="B314:B316"/>
    <mergeCell ref="C314:C316"/>
    <mergeCell ref="D314:D316"/>
    <mergeCell ref="E314:E316"/>
    <mergeCell ref="F314:F316"/>
    <mergeCell ref="N314:N316"/>
    <mergeCell ref="G315:H315"/>
    <mergeCell ref="I315:J315"/>
    <mergeCell ref="L304:N304"/>
    <mergeCell ref="B309:N309"/>
    <mergeCell ref="B310:N310"/>
    <mergeCell ref="B311:N311"/>
    <mergeCell ref="Q313:Q315"/>
    <mergeCell ref="R313:R315"/>
    <mergeCell ref="S313:S315"/>
    <mergeCell ref="G314:J314"/>
    <mergeCell ref="K314:K316"/>
    <mergeCell ref="L323:N323"/>
    <mergeCell ref="L324:N324"/>
    <mergeCell ref="E326:F326"/>
    <mergeCell ref="E327:F327"/>
    <mergeCell ref="L327:N327"/>
    <mergeCell ref="L322:N322"/>
    <mergeCell ref="R337:R340"/>
    <mergeCell ref="S337:S340"/>
    <mergeCell ref="AM382:AX382"/>
    <mergeCell ref="A338:A340"/>
    <mergeCell ref="B338:B340"/>
    <mergeCell ref="B342:B345"/>
    <mergeCell ref="B368:C368"/>
    <mergeCell ref="B373:C373"/>
    <mergeCell ref="B374:C374"/>
    <mergeCell ref="C338:C340"/>
    <mergeCell ref="D338:D340"/>
    <mergeCell ref="E338:E340"/>
    <mergeCell ref="F338:F340"/>
    <mergeCell ref="L338:L340"/>
    <mergeCell ref="M338:M340"/>
    <mergeCell ref="AM338:AX338"/>
    <mergeCell ref="L328:N328"/>
    <mergeCell ref="B333:N333"/>
    <mergeCell ref="B334:N334"/>
    <mergeCell ref="B335:N335"/>
    <mergeCell ref="X336:AI336"/>
    <mergeCell ref="P337:P340"/>
    <mergeCell ref="Q337:Q340"/>
    <mergeCell ref="N338:N340"/>
    <mergeCell ref="G338:J338"/>
    <mergeCell ref="K338:K340"/>
    <mergeCell ref="G339:H339"/>
    <mergeCell ref="I339:J339"/>
    <mergeCell ref="L367:N367"/>
    <mergeCell ref="L368:N368"/>
    <mergeCell ref="L369:N369"/>
    <mergeCell ref="D404:D406"/>
    <mergeCell ref="E404:E406"/>
    <mergeCell ref="F404:F406"/>
    <mergeCell ref="G404:J404"/>
    <mergeCell ref="G405:H405"/>
    <mergeCell ref="I405:J405"/>
    <mergeCell ref="K404:K406"/>
    <mergeCell ref="L404:L406"/>
    <mergeCell ref="M404:M406"/>
    <mergeCell ref="N404:N406"/>
    <mergeCell ref="AM404:AX404"/>
    <mergeCell ref="B401:N401"/>
    <mergeCell ref="B402:N402"/>
    <mergeCell ref="P403:P405"/>
    <mergeCell ref="Q403:Q405"/>
    <mergeCell ref="R403:R405"/>
    <mergeCell ref="S403:S405"/>
    <mergeCell ref="A404:A406"/>
    <mergeCell ref="L370:N370"/>
    <mergeCell ref="L373:N373"/>
    <mergeCell ref="L374:N374"/>
    <mergeCell ref="B376:M376"/>
    <mergeCell ref="B377:N377"/>
    <mergeCell ref="B378:N378"/>
    <mergeCell ref="B379:N379"/>
    <mergeCell ref="F382:F384"/>
    <mergeCell ref="G382:J382"/>
    <mergeCell ref="G383:H383"/>
    <mergeCell ref="I383:J383"/>
    <mergeCell ref="K382:K384"/>
    <mergeCell ref="L382:L384"/>
    <mergeCell ref="P381:P382"/>
    <mergeCell ref="Q381:Q382"/>
    <mergeCell ref="R381:R382"/>
    <mergeCell ref="S381:S382"/>
    <mergeCell ref="A382:A384"/>
    <mergeCell ref="B382:B384"/>
    <mergeCell ref="C382:C384"/>
    <mergeCell ref="D382:D384"/>
    <mergeCell ref="E382:E384"/>
    <mergeCell ref="B390:C390"/>
    <mergeCell ref="B394:C394"/>
    <mergeCell ref="B395:C395"/>
    <mergeCell ref="B399:M399"/>
    <mergeCell ref="B400:N400"/>
    <mergeCell ref="L396:N396"/>
    <mergeCell ref="L414:N414"/>
    <mergeCell ref="L415:N415"/>
    <mergeCell ref="L416:N416"/>
    <mergeCell ref="L417:N417"/>
    <mergeCell ref="L420:N420"/>
    <mergeCell ref="L421:N421"/>
    <mergeCell ref="M382:M384"/>
    <mergeCell ref="N382:N384"/>
    <mergeCell ref="L389:N389"/>
    <mergeCell ref="L390:N390"/>
    <mergeCell ref="L391:N391"/>
    <mergeCell ref="L392:N392"/>
    <mergeCell ref="L395:N395"/>
    <mergeCell ref="B404:B406"/>
    <mergeCell ref="C404:C406"/>
    <mergeCell ref="B408:B411"/>
    <mergeCell ref="B415:C415"/>
    <mergeCell ref="B419:C419"/>
    <mergeCell ref="B420:C420"/>
    <mergeCell ref="B424:M424"/>
    <mergeCell ref="G430:J430"/>
    <mergeCell ref="K430:K432"/>
    <mergeCell ref="L430:L432"/>
    <mergeCell ref="M430:M432"/>
    <mergeCell ref="AM430:AX430"/>
    <mergeCell ref="P429:P431"/>
    <mergeCell ref="A430:A432"/>
    <mergeCell ref="B430:B432"/>
    <mergeCell ref="C430:C432"/>
    <mergeCell ref="D430:D432"/>
    <mergeCell ref="E430:E432"/>
    <mergeCell ref="F430:F432"/>
    <mergeCell ref="N430:N432"/>
    <mergeCell ref="B425:N425"/>
    <mergeCell ref="B426:N426"/>
    <mergeCell ref="B427:N427"/>
    <mergeCell ref="W428:AH428"/>
    <mergeCell ref="Q429:Q431"/>
    <mergeCell ref="R429:R431"/>
    <mergeCell ref="S429:S431"/>
    <mergeCell ref="L469:N469"/>
    <mergeCell ref="M455:M457"/>
    <mergeCell ref="N455:N457"/>
    <mergeCell ref="AM455:AX455"/>
    <mergeCell ref="P454:P456"/>
    <mergeCell ref="Q454:Q456"/>
    <mergeCell ref="R454:R456"/>
    <mergeCell ref="S454:S456"/>
    <mergeCell ref="B440:C440"/>
    <mergeCell ref="B444:C444"/>
    <mergeCell ref="B445:C445"/>
    <mergeCell ref="G431:H431"/>
    <mergeCell ref="I431:J431"/>
    <mergeCell ref="B434:B436"/>
    <mergeCell ref="L439:N439"/>
    <mergeCell ref="L440:N440"/>
    <mergeCell ref="L441:N441"/>
    <mergeCell ref="L442:N442"/>
    <mergeCell ref="L445:N445"/>
    <mergeCell ref="L446:N446"/>
    <mergeCell ref="B449:M449"/>
    <mergeCell ref="B450:N450"/>
    <mergeCell ref="B451:N451"/>
    <mergeCell ref="B452:N452"/>
    <mergeCell ref="W453:AH453"/>
    <mergeCell ref="AM478:AX478"/>
    <mergeCell ref="F503:F505"/>
    <mergeCell ref="G503:J503"/>
    <mergeCell ref="G504:H504"/>
    <mergeCell ref="I504:J504"/>
    <mergeCell ref="K503:K505"/>
    <mergeCell ref="L503:L505"/>
    <mergeCell ref="M503:M505"/>
    <mergeCell ref="N503:N505"/>
    <mergeCell ref="AM503:AX503"/>
    <mergeCell ref="P502:P504"/>
    <mergeCell ref="Q502:Q504"/>
    <mergeCell ref="R502:R504"/>
    <mergeCell ref="S502:S504"/>
    <mergeCell ref="A503:A505"/>
    <mergeCell ref="B503:B505"/>
    <mergeCell ref="C503:C505"/>
    <mergeCell ref="D478:D480"/>
    <mergeCell ref="E478:E480"/>
    <mergeCell ref="B487:C487"/>
    <mergeCell ref="B499:N499"/>
    <mergeCell ref="B500:N500"/>
    <mergeCell ref="B501:N501"/>
    <mergeCell ref="W501:AH501"/>
    <mergeCell ref="D503:D505"/>
    <mergeCell ref="E503:E505"/>
    <mergeCell ref="B474:N474"/>
    <mergeCell ref="B475:N475"/>
    <mergeCell ref="P477:P479"/>
    <mergeCell ref="Q477:Q479"/>
    <mergeCell ref="R477:R479"/>
    <mergeCell ref="S477:S479"/>
    <mergeCell ref="A478:A480"/>
    <mergeCell ref="L493:N493"/>
    <mergeCell ref="B498:M498"/>
    <mergeCell ref="A455:A457"/>
    <mergeCell ref="B455:B457"/>
    <mergeCell ref="C455:C457"/>
    <mergeCell ref="D455:D457"/>
    <mergeCell ref="E455:E457"/>
    <mergeCell ref="B463:C463"/>
    <mergeCell ref="B467:C467"/>
    <mergeCell ref="B468:C468"/>
    <mergeCell ref="B472:M472"/>
    <mergeCell ref="B473:N473"/>
    <mergeCell ref="B478:B480"/>
    <mergeCell ref="C478:C480"/>
    <mergeCell ref="F455:F457"/>
    <mergeCell ref="G455:J455"/>
    <mergeCell ref="G456:H456"/>
    <mergeCell ref="I456:J456"/>
    <mergeCell ref="K455:K457"/>
    <mergeCell ref="L455:L457"/>
    <mergeCell ref="L462:N462"/>
    <mergeCell ref="L463:N463"/>
    <mergeCell ref="L464:N464"/>
    <mergeCell ref="L465:N465"/>
    <mergeCell ref="L468:N468"/>
    <mergeCell ref="B511:C511"/>
    <mergeCell ref="B515:C515"/>
    <mergeCell ref="B516:C516"/>
    <mergeCell ref="W523:AH523"/>
    <mergeCell ref="M478:M480"/>
    <mergeCell ref="N478:N480"/>
    <mergeCell ref="L486:N486"/>
    <mergeCell ref="L487:N487"/>
    <mergeCell ref="L488:N488"/>
    <mergeCell ref="L489:N489"/>
    <mergeCell ref="L492:N492"/>
    <mergeCell ref="L510:N510"/>
    <mergeCell ref="L511:N511"/>
    <mergeCell ref="L512:N512"/>
    <mergeCell ref="L513:N513"/>
    <mergeCell ref="L516:N516"/>
    <mergeCell ref="L517:N517"/>
    <mergeCell ref="B520:M520"/>
    <mergeCell ref="B491:C491"/>
    <mergeCell ref="B492:C492"/>
    <mergeCell ref="F478:F480"/>
    <mergeCell ref="G478:J478"/>
    <mergeCell ref="G479:H479"/>
    <mergeCell ref="I479:J479"/>
    <mergeCell ref="K478:K480"/>
    <mergeCell ref="L478:L480"/>
    <mergeCell ref="L525:L527"/>
    <mergeCell ref="M525:M527"/>
    <mergeCell ref="N525:N527"/>
    <mergeCell ref="AM525:AX525"/>
    <mergeCell ref="B521:N521"/>
    <mergeCell ref="B522:N522"/>
    <mergeCell ref="B523:N523"/>
    <mergeCell ref="P524:P526"/>
    <mergeCell ref="Q524:Q526"/>
    <mergeCell ref="R524:R526"/>
    <mergeCell ref="S524:S526"/>
    <mergeCell ref="B525:B527"/>
    <mergeCell ref="B529:B532"/>
    <mergeCell ref="B536:C536"/>
    <mergeCell ref="B540:C540"/>
    <mergeCell ref="B541:C541"/>
    <mergeCell ref="A525:A527"/>
    <mergeCell ref="C525:C527"/>
    <mergeCell ref="D525:D527"/>
    <mergeCell ref="E525:E527"/>
    <mergeCell ref="F525:F527"/>
    <mergeCell ref="K525:K527"/>
    <mergeCell ref="I526:J526"/>
    <mergeCell ref="G525:J525"/>
    <mergeCell ref="G526:H526"/>
    <mergeCell ref="L535:N535"/>
    <mergeCell ref="L536:N536"/>
    <mergeCell ref="L537:N537"/>
    <mergeCell ref="L538:N538"/>
    <mergeCell ref="L541:N541"/>
    <mergeCell ref="B599:M599"/>
    <mergeCell ref="B600:N600"/>
    <mergeCell ref="Q549:Q551"/>
    <mergeCell ref="R549:R551"/>
    <mergeCell ref="AM550:AX550"/>
    <mergeCell ref="K573:K575"/>
    <mergeCell ref="L573:L575"/>
    <mergeCell ref="M573:M575"/>
    <mergeCell ref="N573:N575"/>
    <mergeCell ref="AM573:AX573"/>
    <mergeCell ref="G574:H574"/>
    <mergeCell ref="I574:J574"/>
    <mergeCell ref="A573:A575"/>
    <mergeCell ref="B573:B575"/>
    <mergeCell ref="C573:C575"/>
    <mergeCell ref="D573:D575"/>
    <mergeCell ref="E573:E575"/>
    <mergeCell ref="F573:F575"/>
    <mergeCell ref="G573:J573"/>
    <mergeCell ref="G551:H551"/>
    <mergeCell ref="I551:J551"/>
    <mergeCell ref="B558:C558"/>
    <mergeCell ref="B562:C562"/>
    <mergeCell ref="B563:C563"/>
    <mergeCell ref="B568:N568"/>
    <mergeCell ref="B569:N569"/>
    <mergeCell ref="L550:L552"/>
    <mergeCell ref="M550:M552"/>
    <mergeCell ref="L557:N557"/>
    <mergeCell ref="L558:N558"/>
    <mergeCell ref="L559:N559"/>
    <mergeCell ref="L560:N560"/>
    <mergeCell ref="AM774:AX774"/>
    <mergeCell ref="AM798:AX798"/>
    <mergeCell ref="AM822:AX822"/>
    <mergeCell ref="AM845:AX845"/>
    <mergeCell ref="AM865:AX865"/>
    <mergeCell ref="AG895:AR895"/>
    <mergeCell ref="S603:S605"/>
    <mergeCell ref="AM604:AX604"/>
    <mergeCell ref="AM632:AX632"/>
    <mergeCell ref="AM665:AX665"/>
    <mergeCell ref="AM693:AX693"/>
    <mergeCell ref="AM723:AX723"/>
    <mergeCell ref="AM752:AX752"/>
    <mergeCell ref="B601:N601"/>
    <mergeCell ref="B602:N602"/>
    <mergeCell ref="W602:AH602"/>
    <mergeCell ref="A604:A606"/>
    <mergeCell ref="B604:B606"/>
    <mergeCell ref="C604:C606"/>
    <mergeCell ref="D604:D606"/>
    <mergeCell ref="E604:E606"/>
    <mergeCell ref="F604:F606"/>
    <mergeCell ref="K604:K606"/>
    <mergeCell ref="B794:N794"/>
    <mergeCell ref="B795:N795"/>
    <mergeCell ref="B796:N796"/>
    <mergeCell ref="G798:J798"/>
    <mergeCell ref="K798:K800"/>
    <mergeCell ref="L798:L800"/>
    <mergeCell ref="M798:M800"/>
    <mergeCell ref="G799:H799"/>
    <mergeCell ref="I799:J799"/>
    <mergeCell ref="M801:M806"/>
    <mergeCell ref="N801:N806"/>
    <mergeCell ref="B818:N818"/>
    <mergeCell ref="B819:N819"/>
    <mergeCell ref="B820:N820"/>
    <mergeCell ref="K822:K824"/>
    <mergeCell ref="L822:L824"/>
    <mergeCell ref="M822:M824"/>
    <mergeCell ref="N822:N824"/>
    <mergeCell ref="P822:P824"/>
    <mergeCell ref="Q822:Q824"/>
    <mergeCell ref="R822:R824"/>
    <mergeCell ref="S822:S824"/>
    <mergeCell ref="G823:H823"/>
    <mergeCell ref="I823:J823"/>
    <mergeCell ref="M825:M830"/>
    <mergeCell ref="N825:N830"/>
    <mergeCell ref="B827:B829"/>
    <mergeCell ref="B801:B802"/>
    <mergeCell ref="X935:X936"/>
    <mergeCell ref="Y935:Y936"/>
    <mergeCell ref="Z935:Z936"/>
    <mergeCell ref="AA935:AA936"/>
    <mergeCell ref="AB935:AB936"/>
    <mergeCell ref="AC935:AC936"/>
    <mergeCell ref="A822:A824"/>
    <mergeCell ref="C822:C824"/>
    <mergeCell ref="D822:D824"/>
    <mergeCell ref="E822:E824"/>
    <mergeCell ref="F822:F824"/>
    <mergeCell ref="G822:J822"/>
    <mergeCell ref="A825:A829"/>
    <mergeCell ref="M845:M847"/>
    <mergeCell ref="N845:N847"/>
    <mergeCell ref="P845:P847"/>
    <mergeCell ref="Q845:Q847"/>
    <mergeCell ref="R845:R847"/>
    <mergeCell ref="S845:S847"/>
    <mergeCell ref="B865:B867"/>
    <mergeCell ref="B868:B869"/>
    <mergeCell ref="A892:A895"/>
    <mergeCell ref="B892:B895"/>
    <mergeCell ref="C892:C895"/>
    <mergeCell ref="D892:D895"/>
    <mergeCell ref="E892:H893"/>
    <mergeCell ref="E894:F894"/>
    <mergeCell ref="G894:H894"/>
    <mergeCell ref="R895:AC895"/>
    <mergeCell ref="G866:H866"/>
    <mergeCell ref="I866:J866"/>
    <mergeCell ref="B841:N841"/>
    <mergeCell ref="AH935:AH936"/>
    <mergeCell ref="AI935:AI936"/>
    <mergeCell ref="AQ935:AQ936"/>
    <mergeCell ref="AR935:AR936"/>
    <mergeCell ref="AJ935:AJ936"/>
    <mergeCell ref="AK935:AK936"/>
    <mergeCell ref="AL935:AL936"/>
    <mergeCell ref="AM935:AM936"/>
    <mergeCell ref="AN935:AN936"/>
    <mergeCell ref="AO935:AO936"/>
    <mergeCell ref="AP935:AP936"/>
    <mergeCell ref="G846:H846"/>
    <mergeCell ref="I846:J846"/>
    <mergeCell ref="M848:M852"/>
    <mergeCell ref="N848:N852"/>
    <mergeCell ref="B861:N861"/>
    <mergeCell ref="B862:N862"/>
    <mergeCell ref="B863:N863"/>
    <mergeCell ref="S865:S867"/>
    <mergeCell ref="M868:M873"/>
    <mergeCell ref="N868:N873"/>
    <mergeCell ref="L884:N884"/>
    <mergeCell ref="N895:N896"/>
    <mergeCell ref="O895:O896"/>
    <mergeCell ref="P895:P896"/>
    <mergeCell ref="Q895:Q896"/>
    <mergeCell ref="R935:R936"/>
    <mergeCell ref="S935:S936"/>
    <mergeCell ref="T935:T936"/>
    <mergeCell ref="U935:U936"/>
    <mergeCell ref="V935:V936"/>
    <mergeCell ref="W935:W936"/>
    <mergeCell ref="B842:N842"/>
    <mergeCell ref="B843:N843"/>
    <mergeCell ref="G845:J845"/>
    <mergeCell ref="K845:K847"/>
    <mergeCell ref="L845:L847"/>
    <mergeCell ref="B822:B824"/>
    <mergeCell ref="B825:B826"/>
    <mergeCell ref="B845:B847"/>
    <mergeCell ref="C845:C847"/>
    <mergeCell ref="D845:D847"/>
    <mergeCell ref="E845:E847"/>
    <mergeCell ref="F845:F847"/>
    <mergeCell ref="N865:N867"/>
    <mergeCell ref="P865:P867"/>
    <mergeCell ref="Q865:Q867"/>
    <mergeCell ref="R865:R867"/>
    <mergeCell ref="D865:D867"/>
    <mergeCell ref="E865:E867"/>
    <mergeCell ref="F865:F867"/>
    <mergeCell ref="G865:J865"/>
    <mergeCell ref="K865:K867"/>
    <mergeCell ref="L865:L867"/>
    <mergeCell ref="M865:M867"/>
    <mergeCell ref="A845:A847"/>
    <mergeCell ref="A848:A851"/>
    <mergeCell ref="B848:B849"/>
    <mergeCell ref="B850:B851"/>
    <mergeCell ref="A865:A867"/>
    <mergeCell ref="A868:A872"/>
    <mergeCell ref="B870:B872"/>
    <mergeCell ref="A963:B963"/>
    <mergeCell ref="J935:J936"/>
    <mergeCell ref="J966:L966"/>
    <mergeCell ref="J967:L967"/>
    <mergeCell ref="J968:L968"/>
    <mergeCell ref="J969:L969"/>
    <mergeCell ref="J972:L972"/>
    <mergeCell ref="J973:L973"/>
    <mergeCell ref="C865:C867"/>
    <mergeCell ref="D935:D936"/>
    <mergeCell ref="E935:E936"/>
    <mergeCell ref="F935:F936"/>
    <mergeCell ref="G935:G936"/>
    <mergeCell ref="H935:H936"/>
    <mergeCell ref="I935:I936"/>
    <mergeCell ref="A887:L887"/>
    <mergeCell ref="A888:L888"/>
    <mergeCell ref="A889:L889"/>
    <mergeCell ref="I892:I895"/>
    <mergeCell ref="L892:L895"/>
    <mergeCell ref="J892:J895"/>
    <mergeCell ref="K892:K895"/>
    <mergeCell ref="K550:K552"/>
    <mergeCell ref="B548:N548"/>
    <mergeCell ref="A550:A552"/>
    <mergeCell ref="B550:B552"/>
    <mergeCell ref="C550:C552"/>
    <mergeCell ref="D550:D552"/>
    <mergeCell ref="E550:E552"/>
    <mergeCell ref="F550:F552"/>
    <mergeCell ref="N550:N552"/>
    <mergeCell ref="L542:N542"/>
    <mergeCell ref="B545:M545"/>
    <mergeCell ref="B546:N546"/>
    <mergeCell ref="B547:N547"/>
    <mergeCell ref="W548:AH548"/>
    <mergeCell ref="P549:P551"/>
    <mergeCell ref="S549:S551"/>
    <mergeCell ref="B570:N570"/>
    <mergeCell ref="L563:N563"/>
    <mergeCell ref="G550:J550"/>
    <mergeCell ref="W571:AH571"/>
    <mergeCell ref="L564:N564"/>
    <mergeCell ref="P572:P574"/>
    <mergeCell ref="Q572:Q574"/>
    <mergeCell ref="R572:R574"/>
    <mergeCell ref="S572:S574"/>
    <mergeCell ref="B617:C617"/>
    <mergeCell ref="B621:C621"/>
    <mergeCell ref="B622:C622"/>
    <mergeCell ref="L604:L606"/>
    <mergeCell ref="M604:M606"/>
    <mergeCell ref="N604:N606"/>
    <mergeCell ref="L616:N616"/>
    <mergeCell ref="L617:N617"/>
    <mergeCell ref="L618:N618"/>
    <mergeCell ref="L619:N619"/>
    <mergeCell ref="L622:N622"/>
    <mergeCell ref="L589:N589"/>
    <mergeCell ref="L591:N591"/>
    <mergeCell ref="L592:N592"/>
    <mergeCell ref="L596:N596"/>
    <mergeCell ref="P603:P605"/>
    <mergeCell ref="Q603:Q605"/>
    <mergeCell ref="R603:R605"/>
    <mergeCell ref="G604:J604"/>
    <mergeCell ref="G605:H605"/>
    <mergeCell ref="I605:J605"/>
    <mergeCell ref="B590:C590"/>
    <mergeCell ref="L590:N590"/>
    <mergeCell ref="B594:C594"/>
    <mergeCell ref="B595:C595"/>
    <mergeCell ref="L595:N595"/>
    <mergeCell ref="L623:N623"/>
    <mergeCell ref="B626:M626"/>
    <mergeCell ref="B627:N627"/>
    <mergeCell ref="B628:N628"/>
    <mergeCell ref="B629:N629"/>
    <mergeCell ref="W630:AH630"/>
    <mergeCell ref="F632:F634"/>
    <mergeCell ref="G632:J632"/>
    <mergeCell ref="G633:H633"/>
    <mergeCell ref="I633:J633"/>
    <mergeCell ref="K632:K634"/>
    <mergeCell ref="L632:L634"/>
    <mergeCell ref="M632:M634"/>
    <mergeCell ref="N632:N634"/>
    <mergeCell ref="L646:N646"/>
    <mergeCell ref="L647:N647"/>
    <mergeCell ref="L648:N648"/>
    <mergeCell ref="L649:N649"/>
    <mergeCell ref="L652:N652"/>
    <mergeCell ref="L653:N653"/>
    <mergeCell ref="P631:P633"/>
    <mergeCell ref="Q631:Q633"/>
    <mergeCell ref="R631:R633"/>
    <mergeCell ref="S631:S633"/>
    <mergeCell ref="A632:A634"/>
    <mergeCell ref="B632:B634"/>
    <mergeCell ref="C632:C634"/>
    <mergeCell ref="D632:D634"/>
    <mergeCell ref="E632:E634"/>
    <mergeCell ref="B648:C648"/>
    <mergeCell ref="B652:C652"/>
    <mergeCell ref="B653:C653"/>
    <mergeCell ref="B656:M656"/>
    <mergeCell ref="B659:N659"/>
    <mergeCell ref="L665:L667"/>
    <mergeCell ref="M665:M667"/>
    <mergeCell ref="B660:N660"/>
    <mergeCell ref="B661:N661"/>
    <mergeCell ref="B662:N662"/>
    <mergeCell ref="P664:P666"/>
    <mergeCell ref="Q664:Q666"/>
    <mergeCell ref="R664:R666"/>
    <mergeCell ref="S664:S666"/>
    <mergeCell ref="K665:K667"/>
    <mergeCell ref="I666:J666"/>
    <mergeCell ref="A665:A667"/>
    <mergeCell ref="B665:B667"/>
    <mergeCell ref="C665:C667"/>
    <mergeCell ref="D665:D667"/>
    <mergeCell ref="E665:E667"/>
    <mergeCell ref="F665:F667"/>
    <mergeCell ref="N665:N667"/>
    <mergeCell ref="G665:J665"/>
    <mergeCell ref="G666:H666"/>
    <mergeCell ref="B670:B672"/>
    <mergeCell ref="A675:C675"/>
    <mergeCell ref="L676:N676"/>
    <mergeCell ref="B677:C677"/>
    <mergeCell ref="L677:N677"/>
    <mergeCell ref="L678:N678"/>
    <mergeCell ref="L679:N679"/>
    <mergeCell ref="B681:C681"/>
    <mergeCell ref="B682:C682"/>
    <mergeCell ref="L682:N682"/>
    <mergeCell ref="L683:N683"/>
    <mergeCell ref="B687:N687"/>
    <mergeCell ref="E693:E695"/>
    <mergeCell ref="F693:F695"/>
    <mergeCell ref="L693:L695"/>
    <mergeCell ref="M693:M695"/>
    <mergeCell ref="A708:C708"/>
    <mergeCell ref="B688:N688"/>
    <mergeCell ref="B689:N689"/>
    <mergeCell ref="B690:N690"/>
    <mergeCell ref="A693:A695"/>
    <mergeCell ref="B693:B695"/>
    <mergeCell ref="C693:C695"/>
    <mergeCell ref="D693:D695"/>
    <mergeCell ref="N693:N695"/>
    <mergeCell ref="G693:J693"/>
    <mergeCell ref="K693:K695"/>
    <mergeCell ref="G694:H694"/>
    <mergeCell ref="I694:J694"/>
    <mergeCell ref="B697:B705"/>
    <mergeCell ref="L708:N708"/>
    <mergeCell ref="A774:A776"/>
    <mergeCell ref="A777:A781"/>
    <mergeCell ref="B777:B778"/>
    <mergeCell ref="B779:B781"/>
    <mergeCell ref="A798:A800"/>
    <mergeCell ref="C798:C800"/>
    <mergeCell ref="A801:A805"/>
    <mergeCell ref="B803:B805"/>
    <mergeCell ref="B710:C710"/>
    <mergeCell ref="B714:C714"/>
    <mergeCell ref="B715:C715"/>
    <mergeCell ref="A723:A725"/>
    <mergeCell ref="B723:B725"/>
    <mergeCell ref="C723:C725"/>
    <mergeCell ref="D752:D754"/>
    <mergeCell ref="E752:E754"/>
    <mergeCell ref="B727:B728"/>
    <mergeCell ref="B741:D741"/>
    <mergeCell ref="B744:D744"/>
    <mergeCell ref="B745:D745"/>
    <mergeCell ref="A752:A754"/>
    <mergeCell ref="C752:C754"/>
    <mergeCell ref="A755:A759"/>
    <mergeCell ref="B757:B759"/>
    <mergeCell ref="B752:B754"/>
    <mergeCell ref="B755:B756"/>
    <mergeCell ref="L709:N709"/>
    <mergeCell ref="B721:N721"/>
    <mergeCell ref="W721:AH721"/>
    <mergeCell ref="P722:P724"/>
    <mergeCell ref="Q722:Q724"/>
    <mergeCell ref="R722:R724"/>
    <mergeCell ref="S722:S724"/>
    <mergeCell ref="L710:N710"/>
    <mergeCell ref="L711:N711"/>
    <mergeCell ref="L714:N714"/>
    <mergeCell ref="L715:N715"/>
    <mergeCell ref="B718:M718"/>
    <mergeCell ref="B719:N719"/>
    <mergeCell ref="B720:N720"/>
    <mergeCell ref="D723:D725"/>
    <mergeCell ref="E723:E725"/>
    <mergeCell ref="F723:F725"/>
    <mergeCell ref="K723:K725"/>
    <mergeCell ref="L723:L725"/>
    <mergeCell ref="M723:M725"/>
    <mergeCell ref="N723:N725"/>
    <mergeCell ref="G723:J723"/>
    <mergeCell ref="G724:H724"/>
    <mergeCell ref="I724:J724"/>
    <mergeCell ref="L738:N738"/>
    <mergeCell ref="L739:N739"/>
    <mergeCell ref="L740:N740"/>
    <mergeCell ref="L741:N741"/>
    <mergeCell ref="M752:M754"/>
    <mergeCell ref="N752:N754"/>
    <mergeCell ref="P752:P754"/>
    <mergeCell ref="Q752:Q754"/>
    <mergeCell ref="R752:R754"/>
    <mergeCell ref="S752:S754"/>
    <mergeCell ref="M755:M760"/>
    <mergeCell ref="N755:N760"/>
    <mergeCell ref="G753:H753"/>
    <mergeCell ref="I753:J753"/>
    <mergeCell ref="L745:N745"/>
    <mergeCell ref="B748:N748"/>
    <mergeCell ref="B749:N749"/>
    <mergeCell ref="B750:N750"/>
    <mergeCell ref="G752:J752"/>
    <mergeCell ref="K752:K754"/>
    <mergeCell ref="L752:L754"/>
    <mergeCell ref="F752:F754"/>
    <mergeCell ref="N774:N776"/>
    <mergeCell ref="P774:P776"/>
    <mergeCell ref="Q774:Q776"/>
    <mergeCell ref="R774:R776"/>
    <mergeCell ref="S774:S776"/>
    <mergeCell ref="M777:M783"/>
    <mergeCell ref="N777:N783"/>
    <mergeCell ref="G775:H775"/>
    <mergeCell ref="I775:J775"/>
    <mergeCell ref="B770:N770"/>
    <mergeCell ref="B771:N771"/>
    <mergeCell ref="B772:N772"/>
    <mergeCell ref="G774:J774"/>
    <mergeCell ref="K774:K776"/>
    <mergeCell ref="L774:L776"/>
    <mergeCell ref="M774:M776"/>
    <mergeCell ref="N798:N800"/>
    <mergeCell ref="P798:P800"/>
    <mergeCell ref="Q798:Q800"/>
    <mergeCell ref="R798:R800"/>
    <mergeCell ref="S798:S800"/>
    <mergeCell ref="B774:B776"/>
    <mergeCell ref="C774:C776"/>
    <mergeCell ref="D774:D776"/>
    <mergeCell ref="E774:E776"/>
    <mergeCell ref="F774:F776"/>
    <mergeCell ref="D798:D800"/>
    <mergeCell ref="E798:E800"/>
    <mergeCell ref="F798:F800"/>
    <mergeCell ref="B798:B800"/>
  </mergeCells>
  <pageMargins left="0.43307086614173229" right="0.39370078740157483" top="0.24" bottom="0.39370078740157483" header="0.23" footer="0"/>
  <pageSetup paperSize="14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8"/>
  <sheetViews>
    <sheetView topLeftCell="A49" workbookViewId="0">
      <selection activeCell="F217" sqref="F217"/>
    </sheetView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11.140625" customWidth="1"/>
    <col min="11" max="25" width="8" customWidth="1"/>
  </cols>
  <sheetData>
    <row r="1" spans="1:25" ht="14.25" customHeight="1">
      <c r="A1" s="1164">
        <v>1</v>
      </c>
      <c r="B1" s="1165"/>
      <c r="C1" s="1166"/>
      <c r="D1" s="1167"/>
      <c r="E1" s="1167"/>
      <c r="F1" s="1167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  <c r="T1" s="1168"/>
      <c r="U1" s="1168"/>
      <c r="V1" s="1168"/>
      <c r="W1" s="1168"/>
      <c r="X1" s="1168"/>
      <c r="Y1" s="1168"/>
    </row>
    <row r="2" spans="1:25" ht="53.25" customHeight="1">
      <c r="A2" s="1169" t="s">
        <v>397</v>
      </c>
      <c r="B2" s="1170" t="s">
        <v>59</v>
      </c>
      <c r="C2" s="1171" t="s">
        <v>60</v>
      </c>
      <c r="D2" s="1169" t="s">
        <v>398</v>
      </c>
      <c r="E2" s="1169" t="s">
        <v>399</v>
      </c>
      <c r="F2" s="1169" t="s">
        <v>400</v>
      </c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  <c r="Y2" s="1168"/>
    </row>
    <row r="3" spans="1:25" ht="27.75" customHeight="1">
      <c r="A3" s="1779" t="s">
        <v>98</v>
      </c>
      <c r="B3" s="1172" t="s">
        <v>77</v>
      </c>
      <c r="C3" s="1173">
        <f t="shared" ref="C3:D3" si="0">SUM(C4:C5)</f>
        <v>655000</v>
      </c>
      <c r="D3" s="1174">
        <f t="shared" si="0"/>
        <v>100</v>
      </c>
      <c r="E3" s="1169"/>
      <c r="F3" s="1175"/>
      <c r="G3" s="1168"/>
      <c r="H3" s="1168"/>
      <c r="I3" s="1168"/>
      <c r="J3" s="1168"/>
      <c r="K3" s="1168"/>
      <c r="L3" s="1168"/>
      <c r="M3" s="1168"/>
      <c r="N3" s="1168"/>
      <c r="O3" s="1168"/>
      <c r="P3" s="1168"/>
      <c r="Q3" s="1168"/>
      <c r="R3" s="1168"/>
      <c r="S3" s="1168"/>
      <c r="T3" s="1168"/>
      <c r="U3" s="1168"/>
      <c r="V3" s="1168"/>
      <c r="W3" s="1168"/>
      <c r="X3" s="1168"/>
      <c r="Y3" s="1168"/>
    </row>
    <row r="4" spans="1:25" ht="33.75" customHeight="1">
      <c r="A4" s="1708"/>
      <c r="B4" s="1176" t="s">
        <v>401</v>
      </c>
      <c r="C4" s="1173">
        <v>350000</v>
      </c>
      <c r="D4" s="1174">
        <f>+C4/C3*100</f>
        <v>53.435114503816791</v>
      </c>
      <c r="E4" s="1177">
        <v>1000</v>
      </c>
      <c r="F4" s="1175">
        <f t="shared" ref="F4:F7" si="1">0/E4*D4</f>
        <v>0</v>
      </c>
      <c r="G4" s="1178">
        <f>SUM(F4:F5)</f>
        <v>0</v>
      </c>
      <c r="H4" s="1168"/>
      <c r="I4" s="1168"/>
      <c r="J4" s="1168"/>
      <c r="K4" s="1168"/>
      <c r="L4" s="1168"/>
      <c r="M4" s="1168"/>
      <c r="N4" s="1168"/>
      <c r="O4" s="1168"/>
      <c r="P4" s="1168"/>
      <c r="Q4" s="1168"/>
      <c r="R4" s="1168"/>
      <c r="S4" s="1168"/>
      <c r="T4" s="1168"/>
      <c r="U4" s="1168"/>
      <c r="V4" s="1168"/>
      <c r="W4" s="1168"/>
      <c r="X4" s="1168"/>
      <c r="Y4" s="1168"/>
    </row>
    <row r="5" spans="1:25" ht="28.5" customHeight="1">
      <c r="A5" s="1708"/>
      <c r="B5" s="1176" t="s">
        <v>402</v>
      </c>
      <c r="C5" s="1173">
        <v>305000</v>
      </c>
      <c r="D5" s="1174">
        <f>+C5/C3*100</f>
        <v>46.564885496183209</v>
      </c>
      <c r="E5" s="1177">
        <v>5</v>
      </c>
      <c r="F5" s="1175">
        <f t="shared" si="1"/>
        <v>0</v>
      </c>
      <c r="G5" s="1168"/>
      <c r="H5" s="1168"/>
      <c r="I5" s="1168"/>
      <c r="J5" s="1168"/>
      <c r="K5" s="1168"/>
      <c r="L5" s="1168"/>
      <c r="M5" s="1168"/>
      <c r="N5" s="1168"/>
      <c r="O5" s="1168"/>
      <c r="P5" s="1168"/>
      <c r="Q5" s="1168"/>
      <c r="R5" s="1168"/>
      <c r="S5" s="1168"/>
      <c r="T5" s="1168"/>
      <c r="U5" s="1168"/>
      <c r="V5" s="1168"/>
      <c r="W5" s="1168"/>
      <c r="X5" s="1168"/>
      <c r="Y5" s="1168"/>
    </row>
    <row r="6" spans="1:25" ht="25.5" customHeight="1">
      <c r="A6" s="1708"/>
      <c r="B6" s="1172" t="s">
        <v>110</v>
      </c>
      <c r="C6" s="1179">
        <v>300000</v>
      </c>
      <c r="D6" s="1174">
        <v>100</v>
      </c>
      <c r="E6" s="1177">
        <v>20</v>
      </c>
      <c r="F6" s="1174">
        <f t="shared" si="1"/>
        <v>0</v>
      </c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8"/>
    </row>
    <row r="7" spans="1:25" ht="25.5" customHeight="1">
      <c r="A7" s="1780"/>
      <c r="B7" s="1172" t="s">
        <v>403</v>
      </c>
      <c r="C7" s="1180">
        <v>1440000</v>
      </c>
      <c r="D7" s="1181">
        <v>100</v>
      </c>
      <c r="E7" s="1177">
        <v>96</v>
      </c>
      <c r="F7" s="1182">
        <f t="shared" si="1"/>
        <v>0</v>
      </c>
      <c r="G7" s="1168"/>
      <c r="H7" s="1168"/>
      <c r="I7" s="1168"/>
      <c r="J7" s="1168"/>
      <c r="K7" s="1168"/>
      <c r="L7" s="1168"/>
      <c r="M7" s="1168"/>
      <c r="N7" s="1168"/>
      <c r="O7" s="1168"/>
      <c r="P7" s="1168"/>
      <c r="Q7" s="1168"/>
      <c r="R7" s="1168"/>
      <c r="S7" s="1168"/>
      <c r="T7" s="1168"/>
      <c r="U7" s="1168"/>
      <c r="V7" s="1168"/>
      <c r="W7" s="1168"/>
      <c r="X7" s="1168"/>
      <c r="Y7" s="1168"/>
    </row>
    <row r="8" spans="1:25" ht="14.25" customHeight="1">
      <c r="A8" s="1183"/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8"/>
      <c r="U8" s="1168"/>
      <c r="V8" s="1168"/>
      <c r="W8" s="1168"/>
      <c r="X8" s="1168"/>
      <c r="Y8" s="1168"/>
    </row>
    <row r="9" spans="1:25" ht="14.25" customHeight="1">
      <c r="A9" s="1184">
        <v>2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8"/>
      <c r="U9" s="1168"/>
      <c r="V9" s="1168"/>
      <c r="W9" s="1168"/>
      <c r="X9" s="1168"/>
      <c r="Y9" s="1168"/>
    </row>
    <row r="10" spans="1:25" ht="40.5" customHeight="1">
      <c r="A10" s="1169" t="s">
        <v>397</v>
      </c>
      <c r="B10" s="1170" t="s">
        <v>59</v>
      </c>
      <c r="C10" s="1171" t="s">
        <v>60</v>
      </c>
      <c r="D10" s="1169" t="s">
        <v>398</v>
      </c>
      <c r="E10" s="1169" t="s">
        <v>399</v>
      </c>
      <c r="F10" s="1169" t="s">
        <v>400</v>
      </c>
      <c r="G10" s="1185"/>
      <c r="H10" s="1185"/>
      <c r="I10" s="1168"/>
      <c r="J10" s="1168"/>
      <c r="K10" s="1168"/>
      <c r="L10" s="1168"/>
      <c r="M10" s="1168"/>
      <c r="N10" s="1168"/>
      <c r="O10" s="1168"/>
      <c r="P10" s="1168"/>
      <c r="Q10" s="1168"/>
      <c r="R10" s="1168"/>
      <c r="S10" s="1168"/>
      <c r="T10" s="1168"/>
      <c r="U10" s="1168"/>
      <c r="V10" s="1168"/>
      <c r="W10" s="1168"/>
      <c r="X10" s="1168"/>
      <c r="Y10" s="1168"/>
    </row>
    <row r="11" spans="1:25" ht="23.25" customHeight="1">
      <c r="A11" s="1779" t="s">
        <v>404</v>
      </c>
      <c r="B11" s="1172" t="s">
        <v>110</v>
      </c>
      <c r="C11" s="1179">
        <v>300000</v>
      </c>
      <c r="D11" s="1174">
        <v>100</v>
      </c>
      <c r="E11" s="1177">
        <v>20</v>
      </c>
      <c r="F11" s="1174">
        <f t="shared" ref="F11:F12" si="2">0/E11*D11</f>
        <v>0</v>
      </c>
      <c r="G11" s="1185"/>
      <c r="H11" s="1185"/>
      <c r="I11" s="1168"/>
      <c r="J11" s="1168"/>
      <c r="K11" s="1168"/>
      <c r="L11" s="1168"/>
      <c r="M11" s="1168"/>
      <c r="N11" s="1168"/>
      <c r="O11" s="1168"/>
      <c r="P11" s="1168"/>
      <c r="Q11" s="1168"/>
      <c r="R11" s="1168"/>
      <c r="S11" s="1168"/>
      <c r="T11" s="1168"/>
      <c r="U11" s="1168"/>
      <c r="V11" s="1168"/>
      <c r="W11" s="1168"/>
      <c r="X11" s="1168"/>
      <c r="Y11" s="1168"/>
    </row>
    <row r="12" spans="1:25" ht="23.25" customHeight="1">
      <c r="A12" s="1708"/>
      <c r="B12" s="1172" t="s">
        <v>403</v>
      </c>
      <c r="C12" s="1180">
        <v>1440000</v>
      </c>
      <c r="D12" s="1181">
        <v>100</v>
      </c>
      <c r="E12" s="1177">
        <v>96</v>
      </c>
      <c r="F12" s="1182">
        <f t="shared" si="2"/>
        <v>0</v>
      </c>
      <c r="G12" s="1185"/>
      <c r="H12" s="1185"/>
      <c r="I12" s="1168"/>
      <c r="J12" s="1168"/>
      <c r="K12" s="1168"/>
      <c r="L12" s="1168"/>
      <c r="M12" s="1168"/>
      <c r="N12" s="1168"/>
      <c r="O12" s="1168"/>
      <c r="P12" s="1168"/>
      <c r="Q12" s="1168"/>
      <c r="R12" s="1168"/>
      <c r="S12" s="1168"/>
      <c r="T12" s="1168"/>
      <c r="U12" s="1168"/>
      <c r="V12" s="1168"/>
      <c r="W12" s="1168"/>
      <c r="X12" s="1168"/>
      <c r="Y12" s="1168"/>
    </row>
    <row r="13" spans="1:25" ht="23.25" customHeight="1">
      <c r="A13" s="1708"/>
      <c r="B13" s="1172" t="s">
        <v>77</v>
      </c>
      <c r="C13" s="1173">
        <f t="shared" ref="C13:D13" si="3">SUM(C14:C15)</f>
        <v>655000</v>
      </c>
      <c r="D13" s="1174">
        <f t="shared" si="3"/>
        <v>100</v>
      </c>
      <c r="E13" s="1169"/>
      <c r="F13" s="1175"/>
      <c r="G13" s="1185"/>
      <c r="H13" s="1185"/>
      <c r="I13" s="1168"/>
      <c r="J13" s="1168"/>
      <c r="K13" s="1168"/>
      <c r="L13" s="1168"/>
      <c r="M13" s="1168"/>
      <c r="N13" s="1168"/>
      <c r="O13" s="1168"/>
      <c r="P13" s="1168"/>
      <c r="Q13" s="1168"/>
      <c r="R13" s="1168"/>
      <c r="S13" s="1168"/>
      <c r="T13" s="1168"/>
      <c r="U13" s="1168"/>
      <c r="V13" s="1168"/>
      <c r="W13" s="1168"/>
      <c r="X13" s="1168"/>
      <c r="Y13" s="1168"/>
    </row>
    <row r="14" spans="1:25" ht="23.25" customHeight="1">
      <c r="A14" s="1708"/>
      <c r="B14" s="1176" t="s">
        <v>401</v>
      </c>
      <c r="C14" s="1173">
        <v>350000</v>
      </c>
      <c r="D14" s="1174">
        <f>+C14/C13*100</f>
        <v>53.435114503816791</v>
      </c>
      <c r="E14" s="1177">
        <v>1000</v>
      </c>
      <c r="F14" s="1175">
        <f t="shared" ref="F14:F15" si="4">0/E14*D14</f>
        <v>0</v>
      </c>
      <c r="G14" s="1186">
        <f>SUM(F14:F15)</f>
        <v>0</v>
      </c>
      <c r="H14" s="1185"/>
      <c r="I14" s="1168"/>
      <c r="J14" s="1168"/>
      <c r="K14" s="1168"/>
      <c r="L14" s="1168"/>
      <c r="M14" s="1168"/>
      <c r="N14" s="1168"/>
      <c r="O14" s="1168"/>
      <c r="P14" s="1168"/>
      <c r="Q14" s="1168"/>
      <c r="R14" s="1168"/>
      <c r="S14" s="1168"/>
      <c r="T14" s="1168"/>
      <c r="U14" s="1168"/>
      <c r="V14" s="1168"/>
      <c r="W14" s="1168"/>
      <c r="X14" s="1168"/>
      <c r="Y14" s="1168"/>
    </row>
    <row r="15" spans="1:25" ht="23.25" customHeight="1">
      <c r="A15" s="1780"/>
      <c r="B15" s="1176" t="s">
        <v>402</v>
      </c>
      <c r="C15" s="1173">
        <v>305000</v>
      </c>
      <c r="D15" s="1174">
        <f>+C15/C13*100</f>
        <v>46.564885496183209</v>
      </c>
      <c r="E15" s="1177">
        <v>5</v>
      </c>
      <c r="F15" s="1175">
        <f t="shared" si="4"/>
        <v>0</v>
      </c>
      <c r="G15" s="1185"/>
      <c r="H15" s="1185"/>
      <c r="I15" s="1168"/>
      <c r="J15" s="1168"/>
      <c r="K15" s="1168"/>
      <c r="L15" s="1168"/>
      <c r="M15" s="1168"/>
      <c r="N15" s="1168"/>
      <c r="O15" s="1168"/>
      <c r="P15" s="1168"/>
      <c r="Q15" s="1168"/>
      <c r="R15" s="1168"/>
      <c r="S15" s="1168"/>
      <c r="T15" s="1168"/>
      <c r="U15" s="1168"/>
      <c r="V15" s="1168"/>
      <c r="W15" s="1168"/>
      <c r="X15" s="1168"/>
      <c r="Y15" s="1168"/>
    </row>
    <row r="16" spans="1:25" ht="23.25" customHeight="1">
      <c r="A16" s="1167"/>
      <c r="B16" s="1187"/>
      <c r="C16" s="1188"/>
      <c r="D16" s="1189"/>
      <c r="E16" s="1164"/>
      <c r="F16" s="1190"/>
      <c r="G16" s="1185"/>
      <c r="H16" s="1185"/>
      <c r="I16" s="1168"/>
      <c r="J16" s="1168"/>
      <c r="K16" s="1168"/>
      <c r="L16" s="1168"/>
      <c r="M16" s="1168"/>
      <c r="N16" s="1168"/>
      <c r="O16" s="1168"/>
      <c r="P16" s="1168"/>
      <c r="Q16" s="1168"/>
      <c r="R16" s="1168"/>
      <c r="S16" s="1168"/>
      <c r="T16" s="1168"/>
      <c r="U16" s="1168"/>
      <c r="V16" s="1168"/>
      <c r="W16" s="1168"/>
      <c r="X16" s="1168"/>
      <c r="Y16" s="1168"/>
    </row>
    <row r="17" spans="1:25" ht="14.25" customHeight="1">
      <c r="A17" s="1167"/>
      <c r="B17" s="1165"/>
      <c r="C17" s="1166"/>
      <c r="D17" s="1167"/>
      <c r="E17" s="1167"/>
      <c r="F17" s="1167"/>
      <c r="G17" s="1185"/>
      <c r="H17" s="1185"/>
      <c r="I17" s="1168"/>
      <c r="J17" s="1168"/>
      <c r="K17" s="1168"/>
      <c r="L17" s="1168"/>
      <c r="M17" s="1168"/>
      <c r="N17" s="1168"/>
      <c r="O17" s="1168"/>
      <c r="P17" s="1168"/>
      <c r="Q17" s="1168"/>
      <c r="R17" s="1168"/>
      <c r="S17" s="1168"/>
      <c r="T17" s="1168"/>
      <c r="U17" s="1168"/>
      <c r="V17" s="1168"/>
      <c r="W17" s="1168"/>
      <c r="X17" s="1168"/>
      <c r="Y17" s="1168"/>
    </row>
    <row r="18" spans="1:25" ht="15" customHeight="1">
      <c r="A18" s="1164">
        <v>3</v>
      </c>
      <c r="B18" s="1165"/>
      <c r="C18" s="1166"/>
      <c r="D18" s="1167"/>
      <c r="E18" s="1167"/>
      <c r="F18" s="1167"/>
      <c r="G18" s="1185"/>
      <c r="H18" s="1185"/>
      <c r="I18" s="1168"/>
      <c r="J18" s="1168"/>
      <c r="K18" s="1168"/>
      <c r="L18" s="1168"/>
      <c r="M18" s="1168"/>
      <c r="N18" s="1168"/>
      <c r="O18" s="1168"/>
      <c r="P18" s="1168"/>
      <c r="Q18" s="1168"/>
      <c r="R18" s="1168"/>
      <c r="S18" s="1168"/>
      <c r="T18" s="1168"/>
      <c r="U18" s="1168"/>
      <c r="V18" s="1168"/>
      <c r="W18" s="1168"/>
      <c r="X18" s="1168"/>
      <c r="Y18" s="1168"/>
    </row>
    <row r="19" spans="1:25" ht="44.25" customHeight="1">
      <c r="A19" s="1169" t="s">
        <v>397</v>
      </c>
      <c r="B19" s="1170" t="s">
        <v>59</v>
      </c>
      <c r="C19" s="1171" t="s">
        <v>60</v>
      </c>
      <c r="D19" s="1169" t="s">
        <v>398</v>
      </c>
      <c r="E19" s="1169" t="s">
        <v>399</v>
      </c>
      <c r="F19" s="1169" t="s">
        <v>400</v>
      </c>
      <c r="G19" s="1185"/>
      <c r="H19" s="1185"/>
      <c r="I19" s="1168"/>
      <c r="J19" s="1168"/>
      <c r="K19" s="1168"/>
      <c r="L19" s="1168"/>
      <c r="M19" s="1168"/>
      <c r="N19" s="1168"/>
      <c r="O19" s="1168"/>
      <c r="P19" s="1168"/>
      <c r="Q19" s="1168"/>
      <c r="R19" s="1168"/>
      <c r="S19" s="1168"/>
      <c r="T19" s="1168"/>
      <c r="U19" s="1168"/>
      <c r="V19" s="1168"/>
      <c r="W19" s="1168"/>
      <c r="X19" s="1168"/>
      <c r="Y19" s="1168"/>
    </row>
    <row r="20" spans="1:25" ht="20.25" customHeight="1">
      <c r="A20" s="1788" t="s">
        <v>115</v>
      </c>
      <c r="B20" s="1192" t="s">
        <v>405</v>
      </c>
      <c r="C20" s="1193">
        <f>SUM(C21:C22)</f>
        <v>16200000</v>
      </c>
      <c r="D20" s="1194"/>
      <c r="E20" s="1169"/>
      <c r="F20" s="1169"/>
      <c r="G20" s="1185"/>
      <c r="H20" s="1185"/>
      <c r="I20" s="1168"/>
      <c r="J20" s="1168"/>
      <c r="K20" s="1168"/>
      <c r="L20" s="1168"/>
      <c r="M20" s="1168"/>
      <c r="N20" s="1168"/>
      <c r="O20" s="1168"/>
      <c r="P20" s="1168"/>
      <c r="Q20" s="1168"/>
      <c r="R20" s="1168"/>
      <c r="S20" s="1168"/>
      <c r="T20" s="1168"/>
      <c r="U20" s="1168"/>
      <c r="V20" s="1168"/>
      <c r="W20" s="1168"/>
      <c r="X20" s="1168"/>
      <c r="Y20" s="1168"/>
    </row>
    <row r="21" spans="1:25" ht="18.75" customHeight="1">
      <c r="A21" s="1655"/>
      <c r="B21" s="1172" t="s">
        <v>406</v>
      </c>
      <c r="C21" s="1195">
        <v>3200000</v>
      </c>
      <c r="D21" s="1174">
        <f>+C21/C20*100</f>
        <v>19.753086419753085</v>
      </c>
      <c r="E21" s="1169">
        <v>32</v>
      </c>
      <c r="F21" s="1174">
        <f t="shared" ref="F21:F22" si="5">0/E21*D21</f>
        <v>0</v>
      </c>
      <c r="G21" s="1186">
        <f>SUM(F21:F22)</f>
        <v>0</v>
      </c>
      <c r="H21" s="1185"/>
      <c r="I21" s="1168"/>
      <c r="J21" s="1168"/>
      <c r="K21" s="1168"/>
      <c r="L21" s="1168"/>
      <c r="M21" s="1168"/>
      <c r="N21" s="1168"/>
      <c r="O21" s="1168"/>
      <c r="P21" s="1168"/>
      <c r="Q21" s="1168"/>
      <c r="R21" s="1168"/>
      <c r="S21" s="1168"/>
      <c r="T21" s="1168"/>
      <c r="U21" s="1168"/>
      <c r="V21" s="1168"/>
      <c r="W21" s="1168"/>
      <c r="X21" s="1168"/>
      <c r="Y21" s="1168"/>
    </row>
    <row r="22" spans="1:25" ht="21.75" customHeight="1">
      <c r="A22" s="1655"/>
      <c r="B22" s="1176" t="s">
        <v>407</v>
      </c>
      <c r="C22" s="1196">
        <v>13000000</v>
      </c>
      <c r="D22" s="1174">
        <f>+C22/C20*100</f>
        <v>80.246913580246911</v>
      </c>
      <c r="E22" s="1177">
        <v>1000</v>
      </c>
      <c r="F22" s="1174">
        <f t="shared" si="5"/>
        <v>0</v>
      </c>
      <c r="G22" s="1185"/>
      <c r="H22" s="1185"/>
      <c r="I22" s="1168"/>
      <c r="J22" s="1168"/>
      <c r="K22" s="1168"/>
      <c r="L22" s="1168"/>
      <c r="M22" s="1168"/>
      <c r="N22" s="1168"/>
      <c r="O22" s="1168"/>
      <c r="P22" s="1168"/>
      <c r="Q22" s="1168"/>
      <c r="R22" s="1168"/>
      <c r="S22" s="1168"/>
      <c r="T22" s="1168"/>
      <c r="U22" s="1168"/>
      <c r="V22" s="1168"/>
      <c r="W22" s="1168"/>
      <c r="X22" s="1168"/>
      <c r="Y22" s="1168"/>
    </row>
    <row r="23" spans="1:25" ht="19.5" customHeight="1">
      <c r="A23" s="1655"/>
      <c r="B23" s="1197"/>
      <c r="C23" s="1195"/>
      <c r="D23" s="1174"/>
      <c r="E23" s="1169"/>
      <c r="F23" s="1174"/>
      <c r="G23" s="1185"/>
      <c r="H23" s="1185"/>
      <c r="I23" s="1168"/>
      <c r="J23" s="1168"/>
      <c r="K23" s="1168"/>
      <c r="L23" s="1168"/>
      <c r="M23" s="1168"/>
      <c r="N23" s="1168"/>
      <c r="O23" s="1168"/>
      <c r="P23" s="1168"/>
      <c r="Q23" s="1168"/>
      <c r="R23" s="1168"/>
      <c r="S23" s="1168"/>
      <c r="T23" s="1168"/>
      <c r="U23" s="1168"/>
      <c r="V23" s="1168"/>
      <c r="W23" s="1168"/>
      <c r="X23" s="1168"/>
      <c r="Y23" s="1168"/>
    </row>
    <row r="24" spans="1:25" ht="21" customHeight="1">
      <c r="A24" s="1655"/>
      <c r="B24" s="1172" t="s">
        <v>77</v>
      </c>
      <c r="C24" s="1198">
        <f t="shared" ref="C24:D24" si="6">SUM(C25:C27)</f>
        <v>12905000</v>
      </c>
      <c r="D24" s="1174">
        <f t="shared" si="6"/>
        <v>99.999999999999986</v>
      </c>
      <c r="E24" s="1169"/>
      <c r="F24" s="1199"/>
      <c r="G24" s="1185"/>
      <c r="H24" s="1185"/>
      <c r="I24" s="1168"/>
      <c r="J24" s="1168"/>
      <c r="K24" s="1168"/>
      <c r="L24" s="1168"/>
      <c r="M24" s="1168"/>
      <c r="N24" s="1168"/>
      <c r="O24" s="1168"/>
      <c r="P24" s="1168"/>
      <c r="Q24" s="1168"/>
      <c r="R24" s="1168"/>
      <c r="S24" s="1168"/>
      <c r="T24" s="1168"/>
      <c r="U24" s="1168"/>
      <c r="V24" s="1168"/>
      <c r="W24" s="1168"/>
      <c r="X24" s="1168"/>
      <c r="Y24" s="1168"/>
    </row>
    <row r="25" spans="1:25" ht="21" customHeight="1">
      <c r="A25" s="1191"/>
      <c r="B25" s="1176" t="s">
        <v>408</v>
      </c>
      <c r="C25" s="1173">
        <v>11200000</v>
      </c>
      <c r="D25" s="1174">
        <f>+C25/C24*100</f>
        <v>86.788066640836874</v>
      </c>
      <c r="E25" s="1177">
        <v>32</v>
      </c>
      <c r="F25" s="1175">
        <f t="shared" ref="F25:F29" si="7">0/E25*D25</f>
        <v>0</v>
      </c>
      <c r="G25" s="1186">
        <f>SUM(F25:F27)</f>
        <v>0</v>
      </c>
      <c r="H25" s="1185"/>
      <c r="I25" s="1168"/>
      <c r="J25" s="1168"/>
      <c r="K25" s="1168"/>
      <c r="L25" s="1168"/>
      <c r="M25" s="1168"/>
      <c r="N25" s="1168"/>
      <c r="O25" s="1168"/>
      <c r="P25" s="1168"/>
      <c r="Q25" s="1168"/>
      <c r="R25" s="1168"/>
      <c r="S25" s="1168"/>
      <c r="T25" s="1168"/>
      <c r="U25" s="1168"/>
      <c r="V25" s="1168"/>
      <c r="W25" s="1168"/>
      <c r="X25" s="1168"/>
      <c r="Y25" s="1168"/>
    </row>
    <row r="26" spans="1:25" ht="24" customHeight="1">
      <c r="A26" s="1200"/>
      <c r="B26" s="1176" t="s">
        <v>402</v>
      </c>
      <c r="C26" s="1173">
        <v>305000</v>
      </c>
      <c r="D26" s="1174">
        <f>+C26/C24*100</f>
        <v>2.3634250290585044</v>
      </c>
      <c r="E26" s="1177">
        <v>5</v>
      </c>
      <c r="F26" s="1175">
        <f t="shared" si="7"/>
        <v>0</v>
      </c>
      <c r="G26" s="1185"/>
      <c r="H26" s="1185"/>
      <c r="I26" s="1168"/>
      <c r="J26" s="1168"/>
      <c r="K26" s="1168"/>
      <c r="L26" s="1168"/>
      <c r="M26" s="1168"/>
      <c r="N26" s="1168"/>
      <c r="O26" s="1168"/>
      <c r="P26" s="1168"/>
      <c r="Q26" s="1168"/>
      <c r="R26" s="1168"/>
      <c r="S26" s="1168"/>
      <c r="T26" s="1168"/>
      <c r="U26" s="1168"/>
      <c r="V26" s="1168"/>
      <c r="W26" s="1168"/>
      <c r="X26" s="1168"/>
      <c r="Y26" s="1168"/>
    </row>
    <row r="27" spans="1:25" ht="21" customHeight="1">
      <c r="A27" s="1201"/>
      <c r="B27" s="1176" t="s">
        <v>409</v>
      </c>
      <c r="C27" s="1173">
        <v>1400000</v>
      </c>
      <c r="D27" s="1174">
        <f>+C27/C24*100</f>
        <v>10.848508330104609</v>
      </c>
      <c r="E27" s="1177">
        <v>4000</v>
      </c>
      <c r="F27" s="1175">
        <f t="shared" si="7"/>
        <v>0</v>
      </c>
      <c r="G27" s="1185"/>
      <c r="H27" s="1185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</row>
    <row r="28" spans="1:25" ht="21" customHeight="1">
      <c r="A28" s="1169"/>
      <c r="B28" s="1172" t="s">
        <v>110</v>
      </c>
      <c r="C28" s="1179">
        <v>1500000</v>
      </c>
      <c r="D28" s="1174">
        <v>100</v>
      </c>
      <c r="E28" s="1177">
        <v>100</v>
      </c>
      <c r="F28" s="1174">
        <f t="shared" si="7"/>
        <v>0</v>
      </c>
      <c r="G28" s="1185"/>
      <c r="H28" s="1185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</row>
    <row r="29" spans="1:25" ht="20.25" customHeight="1">
      <c r="A29" s="1169"/>
      <c r="B29" s="1172" t="s">
        <v>403</v>
      </c>
      <c r="C29" s="1180">
        <v>12000000</v>
      </c>
      <c r="D29" s="1181">
        <v>100</v>
      </c>
      <c r="E29" s="1177">
        <v>800</v>
      </c>
      <c r="F29" s="1182">
        <f t="shared" si="7"/>
        <v>0</v>
      </c>
      <c r="G29" s="1185"/>
      <c r="H29" s="1185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</row>
    <row r="30" spans="1:25" ht="21" customHeight="1">
      <c r="A30" s="1202"/>
      <c r="B30" s="1172" t="s">
        <v>117</v>
      </c>
      <c r="C30" s="1198">
        <f>SUM(C31:C33)</f>
        <v>91840000</v>
      </c>
      <c r="D30" s="1174"/>
      <c r="E30" s="1169"/>
      <c r="F30" s="1199"/>
      <c r="G30" s="1185"/>
      <c r="H30" s="1185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</row>
    <row r="31" spans="1:25" ht="17.25" customHeight="1">
      <c r="A31" s="1169"/>
      <c r="B31" s="1176" t="s">
        <v>410</v>
      </c>
      <c r="C31" s="1173">
        <v>3840000</v>
      </c>
      <c r="D31" s="1174">
        <f>+C31/C30*100</f>
        <v>4.1811846689895473</v>
      </c>
      <c r="E31" s="1177">
        <v>640</v>
      </c>
      <c r="F31" s="1175">
        <f t="shared" ref="F31:F33" si="8">0/E31*D31</f>
        <v>0</v>
      </c>
      <c r="G31" s="1186">
        <f>SUM(F31:F33)</f>
        <v>0</v>
      </c>
      <c r="H31" s="1185"/>
      <c r="I31" s="1168"/>
      <c r="J31" s="1168"/>
      <c r="K31" s="1168"/>
      <c r="L31" s="1168"/>
      <c r="M31" s="1168"/>
      <c r="N31" s="1168"/>
      <c r="O31" s="1168"/>
      <c r="P31" s="1168"/>
      <c r="Q31" s="1168"/>
      <c r="R31" s="1168"/>
      <c r="S31" s="1168"/>
      <c r="T31" s="1168"/>
      <c r="U31" s="1168"/>
      <c r="V31" s="1168"/>
      <c r="W31" s="1168"/>
      <c r="X31" s="1168"/>
      <c r="Y31" s="1168"/>
    </row>
    <row r="32" spans="1:25" ht="19.5" customHeight="1">
      <c r="A32" s="1203"/>
      <c r="B32" s="1176" t="s">
        <v>411</v>
      </c>
      <c r="C32" s="1173">
        <v>48000000</v>
      </c>
      <c r="D32" s="1174">
        <f>C32/C30*100</f>
        <v>52.264808362369344</v>
      </c>
      <c r="E32" s="1177">
        <v>480</v>
      </c>
      <c r="F32" s="1175">
        <f t="shared" si="8"/>
        <v>0</v>
      </c>
      <c r="G32" s="1204"/>
      <c r="H32" s="1185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</row>
    <row r="33" spans="1:25" ht="18.75" customHeight="1">
      <c r="A33" s="1169"/>
      <c r="B33" s="1176" t="s">
        <v>412</v>
      </c>
      <c r="C33" s="1173">
        <v>40000000</v>
      </c>
      <c r="D33" s="1174">
        <f>+C33/C30*100</f>
        <v>43.554006968641112</v>
      </c>
      <c r="E33" s="1177">
        <v>160</v>
      </c>
      <c r="F33" s="1175">
        <f t="shared" si="8"/>
        <v>0</v>
      </c>
      <c r="G33" s="1204"/>
      <c r="H33" s="1185"/>
      <c r="I33" s="1168"/>
      <c r="J33" s="1168"/>
      <c r="K33" s="1168"/>
      <c r="L33" s="1168"/>
      <c r="M33" s="1168"/>
      <c r="N33" s="1168"/>
      <c r="O33" s="1168"/>
      <c r="P33" s="1168"/>
      <c r="Q33" s="1168"/>
      <c r="R33" s="1168"/>
      <c r="S33" s="1168"/>
      <c r="T33" s="1168"/>
      <c r="U33" s="1168"/>
      <c r="V33" s="1168"/>
      <c r="W33" s="1168"/>
      <c r="X33" s="1168"/>
      <c r="Y33" s="1168"/>
    </row>
    <row r="34" spans="1:25" ht="18" customHeight="1">
      <c r="A34" s="1205"/>
      <c r="B34" s="1197"/>
      <c r="C34" s="1195"/>
      <c r="D34" s="1174"/>
      <c r="E34" s="1169"/>
      <c r="F34" s="1174"/>
      <c r="G34" s="1186"/>
      <c r="H34" s="1185"/>
      <c r="I34" s="1168"/>
      <c r="J34" s="1168"/>
      <c r="K34" s="1168"/>
      <c r="L34" s="1168"/>
      <c r="M34" s="1168"/>
      <c r="N34" s="1168"/>
      <c r="O34" s="1168"/>
      <c r="P34" s="1168"/>
      <c r="Q34" s="1168"/>
      <c r="R34" s="1168"/>
      <c r="S34" s="1168"/>
      <c r="T34" s="1168"/>
      <c r="U34" s="1168"/>
      <c r="V34" s="1168"/>
      <c r="W34" s="1168"/>
      <c r="X34" s="1168"/>
      <c r="Y34" s="1168"/>
    </row>
    <row r="35" spans="1:25" ht="22.5" customHeight="1">
      <c r="A35" s="1205"/>
      <c r="B35" s="1176" t="s">
        <v>413</v>
      </c>
      <c r="C35" s="1179">
        <v>46800000</v>
      </c>
      <c r="D35" s="1174">
        <v>100</v>
      </c>
      <c r="E35" s="1177">
        <v>3</v>
      </c>
      <c r="F35" s="1174">
        <f>0/E35*D35</f>
        <v>0</v>
      </c>
      <c r="G35" s="1186"/>
      <c r="H35" s="1185"/>
      <c r="I35" s="1168"/>
      <c r="J35" s="1168"/>
      <c r="K35" s="1168"/>
      <c r="L35" s="1168"/>
      <c r="M35" s="1168"/>
      <c r="N35" s="1168"/>
      <c r="O35" s="1168"/>
      <c r="P35" s="1168"/>
      <c r="Q35" s="1168"/>
      <c r="R35" s="1168"/>
      <c r="S35" s="1168"/>
      <c r="T35" s="1168"/>
      <c r="U35" s="1168"/>
      <c r="V35" s="1168"/>
      <c r="W35" s="1168"/>
      <c r="X35" s="1168"/>
      <c r="Y35" s="1168"/>
    </row>
    <row r="36" spans="1:25" ht="14.25" customHeight="1">
      <c r="A36" s="1167"/>
      <c r="B36" s="1206"/>
      <c r="C36" s="1207"/>
      <c r="D36" s="1208"/>
      <c r="E36" s="1167"/>
      <c r="F36" s="1208"/>
      <c r="G36" s="1186"/>
      <c r="H36" s="1185"/>
      <c r="I36" s="1168"/>
      <c r="J36" s="1168"/>
      <c r="K36" s="1168"/>
      <c r="L36" s="1168"/>
      <c r="M36" s="1168"/>
      <c r="N36" s="1168"/>
      <c r="O36" s="1168"/>
      <c r="P36" s="1168"/>
      <c r="Q36" s="1168"/>
      <c r="R36" s="1168"/>
      <c r="S36" s="1168"/>
      <c r="T36" s="1168"/>
      <c r="U36" s="1168"/>
      <c r="V36" s="1168"/>
      <c r="W36" s="1168"/>
      <c r="X36" s="1168"/>
      <c r="Y36" s="1168"/>
    </row>
    <row r="37" spans="1:25" ht="14.25" customHeight="1">
      <c r="A37" s="1164">
        <v>4</v>
      </c>
      <c r="B37" s="1206"/>
      <c r="C37" s="1207"/>
      <c r="D37" s="1208"/>
      <c r="E37" s="1167"/>
      <c r="F37" s="1208"/>
      <c r="G37" s="1186"/>
      <c r="H37" s="1185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/>
      <c r="V37" s="1168"/>
      <c r="W37" s="1168"/>
      <c r="X37" s="1168"/>
      <c r="Y37" s="1168"/>
    </row>
    <row r="38" spans="1:25" ht="14.25" customHeight="1">
      <c r="A38" s="1169" t="s">
        <v>397</v>
      </c>
      <c r="B38" s="1170" t="s">
        <v>59</v>
      </c>
      <c r="C38" s="1171" t="s">
        <v>60</v>
      </c>
      <c r="D38" s="1169" t="s">
        <v>398</v>
      </c>
      <c r="E38" s="1169" t="s">
        <v>399</v>
      </c>
      <c r="F38" s="1169" t="s">
        <v>400</v>
      </c>
      <c r="G38" s="1186"/>
      <c r="H38" s="1185"/>
      <c r="I38" s="1168"/>
      <c r="J38" s="1168"/>
      <c r="K38" s="1168"/>
      <c r="L38" s="1168"/>
      <c r="M38" s="1168"/>
      <c r="N38" s="1168"/>
      <c r="O38" s="1168"/>
      <c r="P38" s="1168"/>
      <c r="Q38" s="1168"/>
      <c r="R38" s="1168"/>
      <c r="S38" s="1168"/>
      <c r="T38" s="1168"/>
      <c r="U38" s="1168"/>
      <c r="V38" s="1168"/>
      <c r="W38" s="1168"/>
      <c r="X38" s="1168"/>
      <c r="Y38" s="1168"/>
    </row>
    <row r="39" spans="1:25" ht="30.75" customHeight="1">
      <c r="A39" s="1779" t="s">
        <v>120</v>
      </c>
      <c r="B39" s="1172" t="s">
        <v>77</v>
      </c>
      <c r="C39" s="1198">
        <f t="shared" ref="C39:D39" si="9">SUM(C40:C41)</f>
        <v>1705000</v>
      </c>
      <c r="D39" s="1174">
        <f t="shared" si="9"/>
        <v>100</v>
      </c>
      <c r="E39" s="1169"/>
      <c r="F39" s="1199"/>
      <c r="G39" s="1186"/>
      <c r="H39" s="1185"/>
      <c r="I39" s="1168"/>
      <c r="J39" s="1168"/>
      <c r="K39" s="1168"/>
      <c r="L39" s="1168"/>
      <c r="M39" s="1168"/>
      <c r="N39" s="1168"/>
      <c r="O39" s="1168"/>
      <c r="P39" s="1168"/>
      <c r="Q39" s="1168"/>
      <c r="R39" s="1168"/>
      <c r="S39" s="1168"/>
      <c r="T39" s="1168"/>
      <c r="U39" s="1168"/>
      <c r="V39" s="1168"/>
      <c r="W39" s="1168"/>
      <c r="X39" s="1168"/>
      <c r="Y39" s="1168"/>
    </row>
    <row r="40" spans="1:25" ht="31.5" customHeight="1">
      <c r="A40" s="1708"/>
      <c r="B40" s="1176" t="s">
        <v>409</v>
      </c>
      <c r="C40" s="1173">
        <v>1400000</v>
      </c>
      <c r="D40" s="1174">
        <f>+C40/C39*100</f>
        <v>82.111436950146626</v>
      </c>
      <c r="E40" s="1177">
        <v>40000</v>
      </c>
      <c r="F40" s="1175">
        <f t="shared" ref="F40:F43" si="10">0/E40*D40</f>
        <v>0</v>
      </c>
      <c r="G40" s="1186">
        <f>SUM(F40:F41)</f>
        <v>0</v>
      </c>
      <c r="H40" s="1185"/>
      <c r="I40" s="1168"/>
      <c r="J40" s="1168"/>
      <c r="K40" s="1168"/>
      <c r="L40" s="1168"/>
      <c r="M40" s="1168"/>
      <c r="N40" s="1168"/>
      <c r="O40" s="1168"/>
      <c r="P40" s="1168"/>
      <c r="Q40" s="1168"/>
      <c r="R40" s="1168"/>
      <c r="S40" s="1168"/>
      <c r="T40" s="1168"/>
      <c r="U40" s="1168"/>
      <c r="V40" s="1168"/>
      <c r="W40" s="1168"/>
      <c r="X40" s="1168"/>
      <c r="Y40" s="1168"/>
    </row>
    <row r="41" spans="1:25" ht="29.25" customHeight="1">
      <c r="A41" s="1708"/>
      <c r="B41" s="1176" t="s">
        <v>402</v>
      </c>
      <c r="C41" s="1173">
        <v>305000</v>
      </c>
      <c r="D41" s="1174">
        <f>+C41/C39*100</f>
        <v>17.888563049853374</v>
      </c>
      <c r="E41" s="1177">
        <v>5</v>
      </c>
      <c r="F41" s="1175">
        <f t="shared" si="10"/>
        <v>0</v>
      </c>
      <c r="G41" s="1186"/>
      <c r="H41" s="1185"/>
      <c r="I41" s="1168"/>
      <c r="J41" s="1168"/>
      <c r="K41" s="1168"/>
      <c r="L41" s="1168"/>
      <c r="M41" s="1168"/>
      <c r="N41" s="1168"/>
      <c r="O41" s="1168"/>
      <c r="P41" s="1168"/>
      <c r="Q41" s="1168"/>
      <c r="R41" s="1168"/>
      <c r="S41" s="1168"/>
      <c r="T41" s="1168"/>
      <c r="U41" s="1168"/>
      <c r="V41" s="1168"/>
      <c r="W41" s="1168"/>
      <c r="X41" s="1168"/>
      <c r="Y41" s="1168"/>
    </row>
    <row r="42" spans="1:25" ht="26.25" customHeight="1">
      <c r="A42" s="1708"/>
      <c r="B42" s="1176" t="s">
        <v>414</v>
      </c>
      <c r="C42" s="1173">
        <v>10140000</v>
      </c>
      <c r="D42" s="1209">
        <v>100</v>
      </c>
      <c r="E42" s="1177">
        <v>676</v>
      </c>
      <c r="F42" s="1175">
        <f t="shared" si="10"/>
        <v>0</v>
      </c>
      <c r="G42" s="1186"/>
      <c r="H42" s="1185"/>
      <c r="I42" s="1168"/>
      <c r="J42" s="1168"/>
      <c r="K42" s="1168"/>
      <c r="L42" s="1168"/>
      <c r="M42" s="1168"/>
      <c r="N42" s="1168"/>
      <c r="O42" s="1168"/>
      <c r="P42" s="1168"/>
      <c r="Q42" s="1168"/>
      <c r="R42" s="1168"/>
      <c r="S42" s="1168"/>
      <c r="T42" s="1168"/>
      <c r="U42" s="1168"/>
      <c r="V42" s="1168"/>
      <c r="W42" s="1168"/>
      <c r="X42" s="1168"/>
      <c r="Y42" s="1168"/>
    </row>
    <row r="43" spans="1:25" ht="24" customHeight="1">
      <c r="A43" s="1780"/>
      <c r="B43" s="248" t="s">
        <v>122</v>
      </c>
      <c r="C43" s="1173">
        <v>48000000</v>
      </c>
      <c r="D43" s="1209">
        <v>100</v>
      </c>
      <c r="E43" s="1177">
        <v>48</v>
      </c>
      <c r="F43" s="1175">
        <f t="shared" si="10"/>
        <v>0</v>
      </c>
      <c r="G43" s="1186"/>
      <c r="H43" s="1185"/>
      <c r="I43" s="1168"/>
      <c r="J43" s="1168"/>
      <c r="K43" s="1168"/>
      <c r="L43" s="1168"/>
      <c r="M43" s="1168"/>
      <c r="N43" s="1168"/>
      <c r="O43" s="1168"/>
      <c r="P43" s="1168"/>
      <c r="Q43" s="1168"/>
      <c r="R43" s="1168"/>
      <c r="S43" s="1168"/>
      <c r="T43" s="1168"/>
      <c r="U43" s="1168"/>
      <c r="V43" s="1168"/>
      <c r="W43" s="1168"/>
      <c r="X43" s="1168"/>
      <c r="Y43" s="1168"/>
    </row>
    <row r="44" spans="1:25" ht="21.75" customHeight="1">
      <c r="A44" s="1167"/>
      <c r="B44" s="1210"/>
      <c r="C44" s="1211"/>
      <c r="D44" s="1208"/>
      <c r="E44" s="1164"/>
      <c r="F44" s="1212"/>
      <c r="G44" s="1186"/>
      <c r="H44" s="1185"/>
      <c r="I44" s="1168"/>
      <c r="J44" s="1168"/>
      <c r="K44" s="1168"/>
      <c r="L44" s="1168"/>
      <c r="M44" s="1168"/>
      <c r="N44" s="1168"/>
      <c r="O44" s="1168"/>
      <c r="P44" s="1168"/>
      <c r="Q44" s="1168"/>
      <c r="R44" s="1168"/>
      <c r="S44" s="1168"/>
      <c r="T44" s="1168"/>
      <c r="U44" s="1168"/>
      <c r="V44" s="1168"/>
      <c r="W44" s="1168"/>
      <c r="X44" s="1168"/>
      <c r="Y44" s="1168"/>
    </row>
    <row r="45" spans="1:25" ht="14.25" customHeight="1">
      <c r="A45" s="1164">
        <v>5</v>
      </c>
      <c r="B45" s="1206"/>
      <c r="C45" s="1207"/>
      <c r="D45" s="1208"/>
      <c r="E45" s="1167"/>
      <c r="F45" s="1208"/>
      <c r="G45" s="1186"/>
      <c r="H45" s="1185"/>
      <c r="I45" s="1168"/>
      <c r="J45" s="1168"/>
      <c r="K45" s="1168"/>
      <c r="L45" s="1168"/>
      <c r="M45" s="1168"/>
      <c r="N45" s="1168"/>
      <c r="O45" s="1168"/>
      <c r="P45" s="1168"/>
      <c r="Q45" s="1168"/>
      <c r="R45" s="1168"/>
      <c r="S45" s="1168"/>
      <c r="T45" s="1168"/>
      <c r="U45" s="1168"/>
      <c r="V45" s="1168"/>
      <c r="W45" s="1168"/>
      <c r="X45" s="1168"/>
      <c r="Y45" s="1168"/>
    </row>
    <row r="46" spans="1:25" ht="14.25" customHeight="1">
      <c r="A46" s="1169" t="s">
        <v>397</v>
      </c>
      <c r="B46" s="1170" t="s">
        <v>59</v>
      </c>
      <c r="C46" s="1171" t="s">
        <v>60</v>
      </c>
      <c r="D46" s="1169" t="s">
        <v>398</v>
      </c>
      <c r="E46" s="1169" t="s">
        <v>399</v>
      </c>
      <c r="F46" s="1169" t="s">
        <v>400</v>
      </c>
      <c r="G46" s="1186"/>
      <c r="H46" s="1185"/>
      <c r="I46" s="1168"/>
      <c r="J46" s="1168"/>
      <c r="K46" s="1168"/>
      <c r="L46" s="1168"/>
      <c r="M46" s="1168"/>
      <c r="N46" s="1168"/>
      <c r="O46" s="1168"/>
      <c r="P46" s="1168"/>
      <c r="Q46" s="1168"/>
      <c r="R46" s="1168"/>
      <c r="S46" s="1168"/>
      <c r="T46" s="1168"/>
      <c r="U46" s="1168"/>
      <c r="V46" s="1168"/>
      <c r="W46" s="1168"/>
      <c r="X46" s="1168"/>
      <c r="Y46" s="1168"/>
    </row>
    <row r="47" spans="1:25" ht="25.5" customHeight="1">
      <c r="A47" s="1779" t="s">
        <v>125</v>
      </c>
      <c r="B47" s="1172" t="s">
        <v>77</v>
      </c>
      <c r="C47" s="1198">
        <f t="shared" ref="C47:D47" si="11">SUM(C48:C49)</f>
        <v>865000</v>
      </c>
      <c r="D47" s="1174">
        <f t="shared" si="11"/>
        <v>100</v>
      </c>
      <c r="E47" s="1169"/>
      <c r="F47" s="1199"/>
      <c r="G47" s="1186"/>
      <c r="H47" s="1185"/>
      <c r="I47" s="1168"/>
      <c r="J47" s="1168"/>
      <c r="K47" s="1168"/>
      <c r="L47" s="1168"/>
      <c r="M47" s="1168"/>
      <c r="N47" s="1168"/>
      <c r="O47" s="1168"/>
      <c r="P47" s="1168"/>
      <c r="Q47" s="1168"/>
      <c r="R47" s="1168"/>
      <c r="S47" s="1168"/>
      <c r="T47" s="1168"/>
      <c r="U47" s="1168"/>
      <c r="V47" s="1168"/>
      <c r="W47" s="1168"/>
      <c r="X47" s="1168"/>
      <c r="Y47" s="1168"/>
    </row>
    <row r="48" spans="1:25" ht="29.25" customHeight="1">
      <c r="A48" s="1708"/>
      <c r="B48" s="1176" t="s">
        <v>409</v>
      </c>
      <c r="C48" s="1173">
        <v>560000</v>
      </c>
      <c r="D48" s="1174">
        <f>+C48/C47*100</f>
        <v>64.739884393063591</v>
      </c>
      <c r="E48" s="1177">
        <v>1600</v>
      </c>
      <c r="F48" s="1175">
        <f t="shared" ref="F48:F51" si="12">0/E48*D48</f>
        <v>0</v>
      </c>
      <c r="G48" s="1186">
        <f>SUM(F48:F49)</f>
        <v>0</v>
      </c>
      <c r="H48" s="1185"/>
      <c r="I48" s="1168"/>
      <c r="J48" s="1168"/>
      <c r="K48" s="1168"/>
      <c r="L48" s="1168"/>
      <c r="M48" s="1168"/>
      <c r="N48" s="1168"/>
      <c r="O48" s="1168"/>
      <c r="P48" s="1168"/>
      <c r="Q48" s="1168"/>
      <c r="R48" s="1168"/>
      <c r="S48" s="1168"/>
      <c r="T48" s="1168"/>
      <c r="U48" s="1168"/>
      <c r="V48" s="1168"/>
      <c r="W48" s="1168"/>
      <c r="X48" s="1168"/>
      <c r="Y48" s="1168"/>
    </row>
    <row r="49" spans="1:25" ht="26.25" customHeight="1">
      <c r="A49" s="1708"/>
      <c r="B49" s="1176" t="s">
        <v>402</v>
      </c>
      <c r="C49" s="1173">
        <v>305000</v>
      </c>
      <c r="D49" s="1174">
        <f>+C49/C47*100</f>
        <v>35.260115606936417</v>
      </c>
      <c r="E49" s="1177">
        <v>5</v>
      </c>
      <c r="F49" s="1175">
        <f t="shared" si="12"/>
        <v>0</v>
      </c>
      <c r="G49" s="1186"/>
      <c r="H49" s="1185"/>
      <c r="I49" s="1168"/>
      <c r="J49" s="1168"/>
      <c r="K49" s="1168"/>
      <c r="L49" s="1168"/>
      <c r="M49" s="1168"/>
      <c r="N49" s="1168"/>
      <c r="O49" s="1168"/>
      <c r="P49" s="1168"/>
      <c r="Q49" s="1168"/>
      <c r="R49" s="1168"/>
      <c r="S49" s="1168"/>
      <c r="T49" s="1168"/>
      <c r="U49" s="1168"/>
      <c r="V49" s="1168"/>
      <c r="W49" s="1168"/>
      <c r="X49" s="1168"/>
      <c r="Y49" s="1168"/>
    </row>
    <row r="50" spans="1:25" ht="27" customHeight="1">
      <c r="A50" s="1708"/>
      <c r="B50" s="1176" t="s">
        <v>415</v>
      </c>
      <c r="C50" s="1173">
        <v>300000</v>
      </c>
      <c r="D50" s="1209">
        <v>100</v>
      </c>
      <c r="E50" s="1177">
        <v>20</v>
      </c>
      <c r="F50" s="1175">
        <f t="shared" si="12"/>
        <v>0</v>
      </c>
      <c r="G50" s="1186"/>
      <c r="H50" s="1185"/>
      <c r="I50" s="1168"/>
      <c r="J50" s="1168"/>
      <c r="K50" s="1168"/>
      <c r="L50" s="1168"/>
      <c r="M50" s="1168"/>
      <c r="N50" s="1168"/>
      <c r="O50" s="1168"/>
      <c r="P50" s="1168"/>
      <c r="Q50" s="1168"/>
      <c r="R50" s="1168"/>
      <c r="S50" s="1168"/>
      <c r="T50" s="1168"/>
      <c r="U50" s="1168"/>
      <c r="V50" s="1168"/>
      <c r="W50" s="1168"/>
      <c r="X50" s="1168"/>
      <c r="Y50" s="1168"/>
    </row>
    <row r="51" spans="1:25" ht="25.5" customHeight="1">
      <c r="A51" s="1780"/>
      <c r="B51" s="1176" t="s">
        <v>414</v>
      </c>
      <c r="C51" s="1173">
        <v>2880000</v>
      </c>
      <c r="D51" s="1209">
        <v>100</v>
      </c>
      <c r="E51" s="1177">
        <v>192</v>
      </c>
      <c r="F51" s="1175">
        <f t="shared" si="12"/>
        <v>0</v>
      </c>
      <c r="G51" s="1186"/>
      <c r="H51" s="1185"/>
      <c r="I51" s="1168"/>
      <c r="J51" s="1168"/>
      <c r="K51" s="1168"/>
      <c r="L51" s="1168"/>
      <c r="M51" s="1168"/>
      <c r="N51" s="1168"/>
      <c r="O51" s="1168"/>
      <c r="P51" s="1168"/>
      <c r="Q51" s="1168"/>
      <c r="R51" s="1168"/>
      <c r="S51" s="1168"/>
      <c r="T51" s="1168"/>
      <c r="U51" s="1168"/>
      <c r="V51" s="1168"/>
      <c r="W51" s="1168"/>
      <c r="X51" s="1168"/>
      <c r="Y51" s="1168"/>
    </row>
    <row r="52" spans="1:25" ht="14.25" customHeight="1">
      <c r="A52" s="1167"/>
      <c r="B52" s="1206"/>
      <c r="C52" s="1207"/>
      <c r="D52" s="1208"/>
      <c r="E52" s="1167"/>
      <c r="F52" s="1208"/>
      <c r="G52" s="1186"/>
      <c r="H52" s="1185"/>
      <c r="I52" s="1168"/>
      <c r="J52" s="1168"/>
      <c r="K52" s="1168"/>
      <c r="L52" s="1168"/>
      <c r="M52" s="1168"/>
      <c r="N52" s="1168"/>
      <c r="O52" s="1168"/>
      <c r="P52" s="1168"/>
      <c r="Q52" s="1168"/>
      <c r="R52" s="1168"/>
      <c r="S52" s="1168"/>
      <c r="T52" s="1168"/>
      <c r="U52" s="1168"/>
      <c r="V52" s="1168"/>
      <c r="W52" s="1168"/>
      <c r="X52" s="1168"/>
      <c r="Y52" s="1168"/>
    </row>
    <row r="53" spans="1:25" ht="14.25" customHeight="1">
      <c r="A53" s="1164">
        <v>6</v>
      </c>
      <c r="B53" s="1206"/>
      <c r="C53" s="1207"/>
      <c r="D53" s="1208"/>
      <c r="E53" s="1167"/>
      <c r="F53" s="1208"/>
      <c r="G53" s="1186"/>
      <c r="H53" s="1185"/>
      <c r="I53" s="1168"/>
      <c r="J53" s="1168"/>
      <c r="K53" s="1168"/>
      <c r="L53" s="1168"/>
      <c r="M53" s="1168"/>
      <c r="N53" s="1168"/>
      <c r="O53" s="1168"/>
      <c r="P53" s="1168"/>
      <c r="Q53" s="1168"/>
      <c r="R53" s="1168"/>
      <c r="S53" s="1168"/>
      <c r="T53" s="1168"/>
      <c r="U53" s="1168"/>
      <c r="V53" s="1168"/>
      <c r="W53" s="1168"/>
      <c r="X53" s="1168"/>
      <c r="Y53" s="1168"/>
    </row>
    <row r="54" spans="1:25" ht="14.25" customHeight="1">
      <c r="A54" s="1169" t="s">
        <v>397</v>
      </c>
      <c r="B54" s="1170" t="s">
        <v>59</v>
      </c>
      <c r="C54" s="1171" t="s">
        <v>60</v>
      </c>
      <c r="D54" s="1169" t="s">
        <v>398</v>
      </c>
      <c r="E54" s="1169" t="s">
        <v>399</v>
      </c>
      <c r="F54" s="1169" t="s">
        <v>400</v>
      </c>
      <c r="G54" s="1186"/>
      <c r="H54" s="1185"/>
      <c r="I54" s="1168"/>
      <c r="J54" s="1168"/>
      <c r="K54" s="1168"/>
      <c r="L54" s="1168"/>
      <c r="M54" s="1168"/>
      <c r="N54" s="1168"/>
      <c r="O54" s="1168"/>
      <c r="P54" s="1168"/>
      <c r="Q54" s="1168"/>
      <c r="R54" s="1168"/>
      <c r="S54" s="1168"/>
      <c r="T54" s="1168"/>
      <c r="U54" s="1168"/>
      <c r="V54" s="1168"/>
      <c r="W54" s="1168"/>
      <c r="X54" s="1168"/>
      <c r="Y54" s="1168"/>
    </row>
    <row r="55" spans="1:25" ht="30" customHeight="1">
      <c r="A55" s="1779" t="s">
        <v>126</v>
      </c>
      <c r="B55" s="1172" t="s">
        <v>77</v>
      </c>
      <c r="C55" s="1198">
        <f t="shared" ref="C55:D55" si="13">SUM(C56:C57)</f>
        <v>991000</v>
      </c>
      <c r="D55" s="1174">
        <f t="shared" si="13"/>
        <v>100</v>
      </c>
      <c r="E55" s="1169"/>
      <c r="F55" s="1199"/>
      <c r="G55" s="1186"/>
      <c r="H55" s="1185"/>
      <c r="I55" s="1168"/>
      <c r="J55" s="1168"/>
      <c r="K55" s="1168"/>
      <c r="L55" s="1168"/>
      <c r="M55" s="1168"/>
      <c r="N55" s="1168"/>
      <c r="O55" s="1168"/>
      <c r="P55" s="1168"/>
      <c r="Q55" s="1168"/>
      <c r="R55" s="1168"/>
      <c r="S55" s="1168"/>
      <c r="T55" s="1168"/>
      <c r="U55" s="1168"/>
      <c r="V55" s="1168"/>
      <c r="W55" s="1168"/>
      <c r="X55" s="1168"/>
      <c r="Y55" s="1168"/>
    </row>
    <row r="56" spans="1:25" ht="24" customHeight="1">
      <c r="A56" s="1708"/>
      <c r="B56" s="1176" t="s">
        <v>409</v>
      </c>
      <c r="C56" s="1173">
        <v>686000</v>
      </c>
      <c r="D56" s="1174">
        <f>+C56/C55*100</f>
        <v>69.223007063572155</v>
      </c>
      <c r="E56" s="1177">
        <v>1960</v>
      </c>
      <c r="F56" s="1175">
        <f t="shared" ref="F56:F59" si="14">0/E56*D56</f>
        <v>0</v>
      </c>
      <c r="G56" s="1186">
        <f>SUM(F56:F57)</f>
        <v>0</v>
      </c>
      <c r="H56" s="1185"/>
      <c r="I56" s="1168"/>
      <c r="J56" s="1168"/>
      <c r="K56" s="1168"/>
      <c r="L56" s="1168"/>
      <c r="M56" s="1168"/>
      <c r="N56" s="1168"/>
      <c r="O56" s="1168"/>
      <c r="P56" s="1168"/>
      <c r="Q56" s="1168"/>
      <c r="R56" s="1168"/>
      <c r="S56" s="1168"/>
      <c r="T56" s="1168"/>
      <c r="U56" s="1168"/>
      <c r="V56" s="1168"/>
      <c r="W56" s="1168"/>
      <c r="X56" s="1168"/>
      <c r="Y56" s="1168"/>
    </row>
    <row r="57" spans="1:25" ht="25.5" customHeight="1">
      <c r="A57" s="1708"/>
      <c r="B57" s="1176" t="s">
        <v>402</v>
      </c>
      <c r="C57" s="1173">
        <v>305000</v>
      </c>
      <c r="D57" s="1174">
        <f>+C57/C55*100</f>
        <v>30.776992936427849</v>
      </c>
      <c r="E57" s="1177">
        <v>5</v>
      </c>
      <c r="F57" s="1175">
        <f t="shared" si="14"/>
        <v>0</v>
      </c>
      <c r="G57" s="1186"/>
      <c r="H57" s="1185"/>
      <c r="I57" s="1168"/>
      <c r="J57" s="1168"/>
      <c r="K57" s="1168"/>
      <c r="L57" s="1168"/>
      <c r="M57" s="1168"/>
      <c r="N57" s="1168"/>
      <c r="O57" s="1168"/>
      <c r="P57" s="1168"/>
      <c r="Q57" s="1168"/>
      <c r="R57" s="1168"/>
      <c r="S57" s="1168"/>
      <c r="T57" s="1168"/>
      <c r="U57" s="1168"/>
      <c r="V57" s="1168"/>
      <c r="W57" s="1168"/>
      <c r="X57" s="1168"/>
      <c r="Y57" s="1168"/>
    </row>
    <row r="58" spans="1:25" ht="26.25" customHeight="1">
      <c r="A58" s="1708"/>
      <c r="B58" s="1176" t="s">
        <v>415</v>
      </c>
      <c r="C58" s="1173">
        <v>300000</v>
      </c>
      <c r="D58" s="1209">
        <v>100</v>
      </c>
      <c r="E58" s="1177">
        <v>20</v>
      </c>
      <c r="F58" s="1175">
        <f t="shared" si="14"/>
        <v>0</v>
      </c>
      <c r="G58" s="1186"/>
      <c r="H58" s="1185"/>
      <c r="I58" s="1168"/>
      <c r="J58" s="1168"/>
      <c r="K58" s="1168"/>
      <c r="L58" s="1168"/>
      <c r="M58" s="1168"/>
      <c r="N58" s="1168"/>
      <c r="O58" s="1168"/>
      <c r="P58" s="1168"/>
      <c r="Q58" s="1168"/>
      <c r="R58" s="1168"/>
      <c r="S58" s="1168"/>
      <c r="T58" s="1168"/>
      <c r="U58" s="1168"/>
      <c r="V58" s="1168"/>
      <c r="W58" s="1168"/>
      <c r="X58" s="1168"/>
      <c r="Y58" s="1168"/>
    </row>
    <row r="59" spans="1:25" ht="27" customHeight="1">
      <c r="A59" s="1780"/>
      <c r="B59" s="1176" t="s">
        <v>414</v>
      </c>
      <c r="C59" s="1173">
        <v>2880000</v>
      </c>
      <c r="D59" s="1209">
        <v>100</v>
      </c>
      <c r="E59" s="1177">
        <v>192</v>
      </c>
      <c r="F59" s="1175">
        <f t="shared" si="14"/>
        <v>0</v>
      </c>
      <c r="G59" s="1186"/>
      <c r="H59" s="1185"/>
      <c r="I59" s="1168"/>
      <c r="J59" s="1168"/>
      <c r="K59" s="1168"/>
      <c r="L59" s="1168"/>
      <c r="M59" s="1168"/>
      <c r="N59" s="1168"/>
      <c r="O59" s="1168"/>
      <c r="P59" s="1168"/>
      <c r="Q59" s="1168"/>
      <c r="R59" s="1168"/>
      <c r="S59" s="1168"/>
      <c r="T59" s="1168"/>
      <c r="U59" s="1168"/>
      <c r="V59" s="1168"/>
      <c r="W59" s="1168"/>
      <c r="X59" s="1168"/>
      <c r="Y59" s="1168"/>
    </row>
    <row r="60" spans="1:25" ht="14.25" customHeight="1">
      <c r="A60" s="1167"/>
      <c r="B60" s="1206"/>
      <c r="C60" s="1207"/>
      <c r="D60" s="1208"/>
      <c r="E60" s="1167"/>
      <c r="F60" s="1208"/>
      <c r="G60" s="1186"/>
      <c r="H60" s="1185"/>
      <c r="I60" s="1168"/>
      <c r="J60" s="1168"/>
      <c r="K60" s="1168"/>
      <c r="L60" s="1168"/>
      <c r="M60" s="1168"/>
      <c r="N60" s="1168"/>
      <c r="O60" s="1168"/>
      <c r="P60" s="1168"/>
      <c r="Q60" s="1168"/>
      <c r="R60" s="1168"/>
      <c r="S60" s="1168"/>
      <c r="T60" s="1168"/>
      <c r="U60" s="1168"/>
      <c r="V60" s="1168"/>
      <c r="W60" s="1168"/>
      <c r="X60" s="1168"/>
      <c r="Y60" s="1168"/>
    </row>
    <row r="61" spans="1:25" ht="14.25" customHeight="1">
      <c r="A61" s="1167"/>
      <c r="B61" s="1206"/>
      <c r="C61" s="1207"/>
      <c r="D61" s="1208"/>
      <c r="E61" s="1167"/>
      <c r="F61" s="1208"/>
      <c r="G61" s="1186"/>
      <c r="H61" s="1185"/>
      <c r="I61" s="1168"/>
      <c r="J61" s="1168"/>
      <c r="K61" s="1168"/>
      <c r="L61" s="1168"/>
      <c r="M61" s="1168"/>
      <c r="N61" s="1168"/>
      <c r="O61" s="1168"/>
      <c r="P61" s="1168"/>
      <c r="Q61" s="1168"/>
      <c r="R61" s="1168"/>
      <c r="S61" s="1168"/>
      <c r="T61" s="1168"/>
      <c r="U61" s="1168"/>
      <c r="V61" s="1168"/>
      <c r="W61" s="1168"/>
      <c r="X61" s="1168"/>
      <c r="Y61" s="1168"/>
    </row>
    <row r="62" spans="1:25" ht="14.25" customHeight="1">
      <c r="A62" s="1167"/>
      <c r="B62" s="1206"/>
      <c r="C62" s="1207"/>
      <c r="D62" s="1208"/>
      <c r="E62" s="1167"/>
      <c r="F62" s="1208"/>
      <c r="G62" s="1186"/>
      <c r="H62" s="1185"/>
      <c r="I62" s="1168"/>
      <c r="J62" s="1168"/>
      <c r="K62" s="1168"/>
      <c r="L62" s="1168"/>
      <c r="M62" s="1168"/>
      <c r="N62" s="1168"/>
      <c r="O62" s="1168"/>
      <c r="P62" s="1168"/>
      <c r="Q62" s="1168"/>
      <c r="R62" s="1168"/>
      <c r="S62" s="1168"/>
      <c r="T62" s="1168"/>
      <c r="U62" s="1168"/>
      <c r="V62" s="1168"/>
      <c r="W62" s="1168"/>
      <c r="X62" s="1168"/>
      <c r="Y62" s="1168"/>
    </row>
    <row r="63" spans="1:25" ht="14.25" customHeight="1">
      <c r="A63" s="1167"/>
      <c r="B63" s="1206"/>
      <c r="C63" s="1207"/>
      <c r="D63" s="1208"/>
      <c r="E63" s="1167"/>
      <c r="F63" s="1208"/>
      <c r="G63" s="1186"/>
      <c r="H63" s="1185"/>
      <c r="I63" s="1168"/>
      <c r="J63" s="1168"/>
      <c r="K63" s="1168"/>
      <c r="L63" s="1168"/>
      <c r="M63" s="1168"/>
      <c r="N63" s="1168"/>
      <c r="O63" s="1168"/>
      <c r="P63" s="1168"/>
      <c r="Q63" s="1168"/>
      <c r="R63" s="1168"/>
      <c r="S63" s="1168"/>
      <c r="T63" s="1168"/>
      <c r="U63" s="1168"/>
      <c r="V63" s="1168"/>
      <c r="W63" s="1168"/>
      <c r="X63" s="1168"/>
      <c r="Y63" s="1168"/>
    </row>
    <row r="64" spans="1:25" ht="14.25" customHeight="1">
      <c r="A64" s="1167"/>
      <c r="B64" s="1206"/>
      <c r="C64" s="1207"/>
      <c r="D64" s="1208"/>
      <c r="E64" s="1167"/>
      <c r="F64" s="1208"/>
      <c r="G64" s="1186"/>
      <c r="H64" s="1185"/>
      <c r="I64" s="1168"/>
      <c r="J64" s="1168"/>
      <c r="K64" s="1168"/>
      <c r="L64" s="1168"/>
      <c r="M64" s="1168"/>
      <c r="N64" s="1168"/>
      <c r="O64" s="1168"/>
      <c r="P64" s="1168"/>
      <c r="Q64" s="1168"/>
      <c r="R64" s="1168"/>
      <c r="S64" s="1168"/>
      <c r="T64" s="1168"/>
      <c r="U64" s="1168"/>
      <c r="V64" s="1168"/>
      <c r="W64" s="1168"/>
      <c r="X64" s="1168"/>
      <c r="Y64" s="1168"/>
    </row>
    <row r="65" spans="1:25" ht="14.25" customHeight="1">
      <c r="A65" s="1167"/>
      <c r="B65" s="1206"/>
      <c r="C65" s="1207"/>
      <c r="D65" s="1208"/>
      <c r="E65" s="1167"/>
      <c r="F65" s="1208"/>
      <c r="G65" s="1186"/>
      <c r="H65" s="1185"/>
      <c r="I65" s="1168"/>
      <c r="J65" s="1168"/>
      <c r="K65" s="1168"/>
      <c r="L65" s="1168"/>
      <c r="M65" s="1168"/>
      <c r="N65" s="1168"/>
      <c r="O65" s="1168"/>
      <c r="P65" s="1168"/>
      <c r="Q65" s="1168"/>
      <c r="R65" s="1168"/>
      <c r="S65" s="1168"/>
      <c r="T65" s="1168"/>
      <c r="U65" s="1168"/>
      <c r="V65" s="1168"/>
      <c r="W65" s="1168"/>
      <c r="X65" s="1168"/>
      <c r="Y65" s="1168"/>
    </row>
    <row r="66" spans="1:25" ht="14.25" customHeight="1">
      <c r="A66" s="1167"/>
      <c r="B66" s="1206"/>
      <c r="C66" s="1207"/>
      <c r="D66" s="1208"/>
      <c r="E66" s="1167"/>
      <c r="F66" s="1208"/>
      <c r="G66" s="1186"/>
      <c r="H66" s="1185"/>
      <c r="I66" s="1168"/>
      <c r="J66" s="1168"/>
      <c r="K66" s="1168"/>
      <c r="L66" s="1168"/>
      <c r="M66" s="1168"/>
      <c r="N66" s="1168"/>
      <c r="O66" s="1168"/>
      <c r="P66" s="1168"/>
      <c r="Q66" s="1168"/>
      <c r="R66" s="1168"/>
      <c r="S66" s="1168"/>
      <c r="T66" s="1168"/>
      <c r="U66" s="1168"/>
      <c r="V66" s="1168"/>
      <c r="W66" s="1168"/>
      <c r="X66" s="1168"/>
      <c r="Y66" s="1168"/>
    </row>
    <row r="67" spans="1:25" ht="14.25" customHeight="1">
      <c r="A67" s="1167"/>
      <c r="B67" s="1206"/>
      <c r="C67" s="1207"/>
      <c r="D67" s="1208"/>
      <c r="E67" s="1167"/>
      <c r="F67" s="1208"/>
      <c r="G67" s="1186"/>
      <c r="H67" s="1185"/>
      <c r="I67" s="1168"/>
      <c r="J67" s="1168"/>
      <c r="K67" s="1168"/>
      <c r="L67" s="1168"/>
      <c r="M67" s="1168"/>
      <c r="N67" s="1168"/>
      <c r="O67" s="1168"/>
      <c r="P67" s="1168"/>
      <c r="Q67" s="1168"/>
      <c r="R67" s="1168"/>
      <c r="S67" s="1168"/>
      <c r="T67" s="1168"/>
      <c r="U67" s="1168"/>
      <c r="V67" s="1168"/>
      <c r="W67" s="1168"/>
      <c r="X67" s="1168"/>
      <c r="Y67" s="1168"/>
    </row>
    <row r="68" spans="1:25" ht="14.25" customHeight="1">
      <c r="A68" s="1167"/>
      <c r="B68" s="1206"/>
      <c r="C68" s="1207"/>
      <c r="D68" s="1208"/>
      <c r="E68" s="1167"/>
      <c r="F68" s="1208"/>
      <c r="G68" s="1186"/>
      <c r="H68" s="1185"/>
      <c r="I68" s="1168"/>
      <c r="J68" s="1168"/>
      <c r="K68" s="1168"/>
      <c r="L68" s="1168"/>
      <c r="M68" s="1168"/>
      <c r="N68" s="1168"/>
      <c r="O68" s="1168"/>
      <c r="P68" s="1168"/>
      <c r="Q68" s="1168"/>
      <c r="R68" s="1168"/>
      <c r="S68" s="1168"/>
      <c r="T68" s="1168"/>
      <c r="U68" s="1168"/>
      <c r="V68" s="1168"/>
      <c r="W68" s="1168"/>
      <c r="X68" s="1168"/>
      <c r="Y68" s="1168"/>
    </row>
    <row r="69" spans="1:25" ht="14.25" customHeight="1">
      <c r="A69" s="1167"/>
      <c r="B69" s="1206"/>
      <c r="C69" s="1207"/>
      <c r="D69" s="1208"/>
      <c r="E69" s="1167"/>
      <c r="F69" s="1208"/>
      <c r="G69" s="1186"/>
      <c r="H69" s="1185"/>
      <c r="I69" s="1168"/>
      <c r="J69" s="1168"/>
      <c r="K69" s="1168"/>
      <c r="L69" s="1168"/>
      <c r="M69" s="1168"/>
      <c r="N69" s="1168"/>
      <c r="O69" s="1168"/>
      <c r="P69" s="1168"/>
      <c r="Q69" s="1168"/>
      <c r="R69" s="1168"/>
      <c r="S69" s="1168"/>
      <c r="T69" s="1168"/>
      <c r="U69" s="1168"/>
      <c r="V69" s="1168"/>
      <c r="W69" s="1168"/>
      <c r="X69" s="1168"/>
      <c r="Y69" s="1168"/>
    </row>
    <row r="70" spans="1:25" ht="14.25" customHeight="1">
      <c r="A70" s="1167"/>
      <c r="B70" s="1206"/>
      <c r="C70" s="1207"/>
      <c r="D70" s="1208"/>
      <c r="E70" s="1167"/>
      <c r="F70" s="1208"/>
      <c r="G70" s="1186"/>
      <c r="H70" s="1185"/>
      <c r="I70" s="1168"/>
      <c r="J70" s="1168"/>
      <c r="K70" s="1168"/>
      <c r="L70" s="1168"/>
      <c r="M70" s="1168"/>
      <c r="N70" s="1168"/>
      <c r="O70" s="1168"/>
      <c r="P70" s="1168"/>
      <c r="Q70" s="1168"/>
      <c r="R70" s="1168"/>
      <c r="S70" s="1168"/>
      <c r="T70" s="1168"/>
      <c r="U70" s="1168"/>
      <c r="V70" s="1168"/>
      <c r="W70" s="1168"/>
      <c r="X70" s="1168"/>
      <c r="Y70" s="1168"/>
    </row>
    <row r="71" spans="1:25" ht="14.25" customHeight="1">
      <c r="A71" s="1167"/>
      <c r="B71" s="1206"/>
      <c r="C71" s="1207"/>
      <c r="D71" s="1208"/>
      <c r="E71" s="1167"/>
      <c r="F71" s="1208"/>
      <c r="G71" s="1186"/>
      <c r="H71" s="1185"/>
      <c r="I71" s="1168"/>
      <c r="J71" s="1168"/>
      <c r="K71" s="1168"/>
      <c r="L71" s="1168"/>
      <c r="M71" s="1168"/>
      <c r="N71" s="1168"/>
      <c r="O71" s="1168"/>
      <c r="P71" s="1168"/>
      <c r="Q71" s="1168"/>
      <c r="R71" s="1168"/>
      <c r="S71" s="1168"/>
      <c r="T71" s="1168"/>
      <c r="U71" s="1168"/>
      <c r="V71" s="1168"/>
      <c r="W71" s="1168"/>
      <c r="X71" s="1168"/>
      <c r="Y71" s="1168"/>
    </row>
    <row r="72" spans="1:25" ht="14.25" customHeight="1">
      <c r="A72" s="1168"/>
      <c r="B72" s="1168"/>
      <c r="C72" s="1168"/>
      <c r="D72" s="1168"/>
      <c r="E72" s="1168"/>
      <c r="F72" s="1168"/>
      <c r="G72" s="1168"/>
      <c r="H72" s="1168"/>
      <c r="I72" s="1168"/>
      <c r="J72" s="1168"/>
      <c r="K72" s="1168"/>
      <c r="L72" s="1168"/>
      <c r="M72" s="1168"/>
      <c r="N72" s="1168"/>
      <c r="O72" s="1168"/>
      <c r="P72" s="1168"/>
      <c r="Q72" s="1168"/>
      <c r="R72" s="1168"/>
      <c r="S72" s="1168"/>
      <c r="T72" s="1168"/>
      <c r="U72" s="1168"/>
      <c r="V72" s="1168"/>
      <c r="W72" s="1168"/>
      <c r="X72" s="1168"/>
      <c r="Y72" s="1168"/>
    </row>
    <row r="73" spans="1:25" ht="14.25" customHeight="1">
      <c r="A73" s="1213" t="s">
        <v>416</v>
      </c>
      <c r="B73" s="1168"/>
      <c r="C73" s="1168"/>
      <c r="D73" s="1168"/>
      <c r="E73" s="1168"/>
      <c r="F73" s="1168"/>
      <c r="G73" s="1168"/>
      <c r="H73" s="1168"/>
      <c r="I73" s="1168"/>
      <c r="J73" s="1168"/>
      <c r="K73" s="1168"/>
      <c r="L73" s="1168"/>
      <c r="M73" s="1168"/>
      <c r="N73" s="1168"/>
      <c r="O73" s="1168"/>
      <c r="P73" s="1168"/>
      <c r="Q73" s="1168"/>
      <c r="R73" s="1168"/>
      <c r="S73" s="1168"/>
      <c r="T73" s="1168"/>
      <c r="U73" s="1168"/>
      <c r="V73" s="1168"/>
      <c r="W73" s="1168"/>
      <c r="X73" s="1168"/>
      <c r="Y73" s="1168"/>
    </row>
    <row r="74" spans="1:25" ht="57.75" customHeight="1">
      <c r="A74" s="1169" t="s">
        <v>397</v>
      </c>
      <c r="B74" s="1170" t="s">
        <v>59</v>
      </c>
      <c r="C74" s="1214" t="s">
        <v>60</v>
      </c>
      <c r="D74" s="1169" t="s">
        <v>398</v>
      </c>
      <c r="E74" s="1169" t="s">
        <v>399</v>
      </c>
      <c r="F74" s="1169" t="s">
        <v>400</v>
      </c>
      <c r="G74" s="1185"/>
      <c r="H74" s="1168"/>
      <c r="I74" s="1168"/>
      <c r="J74" s="1168">
        <f>2550000/15000</f>
        <v>170</v>
      </c>
      <c r="K74" s="1168"/>
      <c r="L74" s="1168"/>
      <c r="M74" s="1168"/>
      <c r="N74" s="1168"/>
      <c r="O74" s="1168"/>
      <c r="P74" s="1168"/>
      <c r="Q74" s="1168"/>
      <c r="R74" s="1168"/>
      <c r="S74" s="1168"/>
      <c r="T74" s="1168"/>
      <c r="U74" s="1168"/>
      <c r="V74" s="1168"/>
      <c r="W74" s="1168"/>
      <c r="X74" s="1168"/>
      <c r="Y74" s="1168"/>
    </row>
    <row r="75" spans="1:25" ht="66" customHeight="1">
      <c r="A75" s="1215" t="s">
        <v>417</v>
      </c>
      <c r="B75" s="1216" t="s">
        <v>418</v>
      </c>
      <c r="C75" s="1217">
        <f>SUM(C76:C84)</f>
        <v>8578000</v>
      </c>
      <c r="D75" s="741"/>
      <c r="E75" s="241"/>
      <c r="F75" s="241"/>
      <c r="G75" s="232"/>
      <c r="H75" s="1168"/>
      <c r="I75" s="1168"/>
      <c r="J75" s="1168"/>
      <c r="K75" s="1168"/>
      <c r="L75" s="1168"/>
      <c r="M75" s="1168"/>
      <c r="N75" s="1168"/>
      <c r="O75" s="1168"/>
      <c r="P75" s="1168"/>
      <c r="Q75" s="1168"/>
      <c r="R75" s="1168"/>
      <c r="S75" s="1168"/>
      <c r="T75" s="1168"/>
      <c r="U75" s="1168"/>
      <c r="V75" s="1168"/>
      <c r="W75" s="1168"/>
      <c r="X75" s="1168"/>
      <c r="Y75" s="1168"/>
    </row>
    <row r="76" spans="1:25" ht="14.25" customHeight="1">
      <c r="A76" s="1169"/>
      <c r="B76" s="1218" t="s">
        <v>419</v>
      </c>
      <c r="C76" s="1219">
        <v>1512000</v>
      </c>
      <c r="D76" s="1220">
        <f>C76/C75*100</f>
        <v>17.626486360456983</v>
      </c>
      <c r="E76" s="1221">
        <v>4</v>
      </c>
      <c r="F76" s="1199">
        <f t="shared" ref="F76:F84" si="15">0/E76*D76</f>
        <v>0</v>
      </c>
      <c r="G76" s="1185"/>
      <c r="H76" s="1168"/>
      <c r="I76" s="1168"/>
      <c r="J76" s="1168"/>
      <c r="K76" s="1168"/>
      <c r="L76" s="1168"/>
      <c r="M76" s="1168"/>
      <c r="N76" s="1168"/>
      <c r="O76" s="1168"/>
      <c r="P76" s="1168"/>
      <c r="Q76" s="1168"/>
      <c r="R76" s="1168"/>
      <c r="S76" s="1168"/>
      <c r="T76" s="1168"/>
      <c r="U76" s="1168"/>
      <c r="V76" s="1168"/>
      <c r="W76" s="1168"/>
      <c r="X76" s="1168"/>
      <c r="Y76" s="1168"/>
    </row>
    <row r="77" spans="1:25" ht="14.25" customHeight="1">
      <c r="A77" s="242"/>
      <c r="B77" s="1218" t="s">
        <v>420</v>
      </c>
      <c r="C77" s="1219">
        <v>2400000</v>
      </c>
      <c r="D77" s="1220">
        <f>C77/C75*100</f>
        <v>27.978549778503147</v>
      </c>
      <c r="E77" s="1222">
        <v>24</v>
      </c>
      <c r="F77" s="1199">
        <f t="shared" si="15"/>
        <v>0</v>
      </c>
      <c r="G77" s="1204"/>
      <c r="H77" s="1168"/>
      <c r="I77" s="1168"/>
      <c r="J77" s="1168"/>
      <c r="K77" s="1168"/>
      <c r="L77" s="1168"/>
      <c r="M77" s="1168"/>
      <c r="N77" s="1168"/>
      <c r="O77" s="1168"/>
      <c r="P77" s="1168"/>
      <c r="Q77" s="1168"/>
      <c r="R77" s="1168"/>
      <c r="S77" s="1168"/>
      <c r="T77" s="1168"/>
      <c r="U77" s="1168"/>
      <c r="V77" s="1168"/>
      <c r="W77" s="1168"/>
      <c r="X77" s="1168"/>
      <c r="Y77" s="1168"/>
    </row>
    <row r="78" spans="1:25" ht="14.25" customHeight="1">
      <c r="A78" s="242"/>
      <c r="B78" s="1218" t="s">
        <v>421</v>
      </c>
      <c r="C78" s="1219">
        <v>350000</v>
      </c>
      <c r="D78" s="1220">
        <f>C78/C75*100</f>
        <v>4.0802051760317095</v>
      </c>
      <c r="E78" s="1221">
        <v>10</v>
      </c>
      <c r="F78" s="1199">
        <f t="shared" si="15"/>
        <v>0</v>
      </c>
      <c r="G78" s="1204"/>
      <c r="H78" s="1168"/>
      <c r="I78" s="1168"/>
      <c r="J78" s="1168"/>
      <c r="K78" s="1168"/>
      <c r="L78" s="1168"/>
      <c r="M78" s="1168"/>
      <c r="N78" s="1168"/>
      <c r="O78" s="1168"/>
      <c r="P78" s="1168"/>
      <c r="Q78" s="1168"/>
      <c r="R78" s="1168"/>
      <c r="S78" s="1168"/>
      <c r="T78" s="1168"/>
      <c r="U78" s="1168"/>
      <c r="V78" s="1168"/>
      <c r="W78" s="1168"/>
      <c r="X78" s="1168"/>
      <c r="Y78" s="1168"/>
    </row>
    <row r="79" spans="1:25" ht="14.25" customHeight="1">
      <c r="A79" s="242"/>
      <c r="B79" s="1218" t="s">
        <v>422</v>
      </c>
      <c r="C79" s="1219">
        <v>480000</v>
      </c>
      <c r="D79" s="1220">
        <f>C79/C75*100</f>
        <v>5.59570995570063</v>
      </c>
      <c r="E79" s="1221">
        <v>6</v>
      </c>
      <c r="F79" s="1199">
        <f t="shared" si="15"/>
        <v>0</v>
      </c>
      <c r="G79" s="1204"/>
      <c r="H79" s="1168"/>
      <c r="I79" s="1168"/>
      <c r="J79" s="1168"/>
      <c r="K79" s="1168"/>
      <c r="L79" s="1168"/>
      <c r="M79" s="1168"/>
      <c r="N79" s="1168"/>
      <c r="O79" s="1168"/>
      <c r="P79" s="1168"/>
      <c r="Q79" s="1168"/>
      <c r="R79" s="1168"/>
      <c r="S79" s="1168"/>
      <c r="T79" s="1168"/>
      <c r="U79" s="1168"/>
      <c r="V79" s="1168"/>
      <c r="W79" s="1168"/>
      <c r="X79" s="1168"/>
      <c r="Y79" s="1168"/>
    </row>
    <row r="80" spans="1:25" ht="14.25" customHeight="1">
      <c r="A80" s="242"/>
      <c r="B80" s="1218" t="s">
        <v>423</v>
      </c>
      <c r="C80" s="1219">
        <v>500000</v>
      </c>
      <c r="D80" s="1220">
        <f>C80/C75*100</f>
        <v>5.8288645371881564</v>
      </c>
      <c r="E80" s="1221">
        <v>10</v>
      </c>
      <c r="F80" s="1199">
        <f t="shared" si="15"/>
        <v>0</v>
      </c>
      <c r="G80" s="1204"/>
      <c r="H80" s="1168"/>
      <c r="I80" s="1168"/>
      <c r="J80" s="1168"/>
      <c r="K80" s="1168"/>
      <c r="L80" s="1168"/>
      <c r="M80" s="1168"/>
      <c r="N80" s="1168"/>
      <c r="O80" s="1168"/>
      <c r="P80" s="1168"/>
      <c r="Q80" s="1168"/>
      <c r="R80" s="1168"/>
      <c r="S80" s="1168"/>
      <c r="T80" s="1168"/>
      <c r="U80" s="1168"/>
      <c r="V80" s="1168"/>
      <c r="W80" s="1168"/>
      <c r="X80" s="1168"/>
      <c r="Y80" s="1168"/>
    </row>
    <row r="81" spans="1:25" ht="14.25" customHeight="1">
      <c r="A81" s="242"/>
      <c r="B81" s="1218" t="s">
        <v>424</v>
      </c>
      <c r="C81" s="1219">
        <v>648000</v>
      </c>
      <c r="D81" s="1220">
        <f>C81/C75*100</f>
        <v>7.5542084401958505</v>
      </c>
      <c r="E81" s="1221">
        <v>4</v>
      </c>
      <c r="F81" s="1199">
        <f t="shared" si="15"/>
        <v>0</v>
      </c>
      <c r="G81" s="1204"/>
      <c r="H81" s="1168"/>
      <c r="I81" s="1168"/>
      <c r="J81" s="1168"/>
      <c r="K81" s="1168"/>
      <c r="L81" s="1168"/>
      <c r="M81" s="1168"/>
      <c r="N81" s="1168"/>
      <c r="O81" s="1168"/>
      <c r="P81" s="1168"/>
      <c r="Q81" s="1168"/>
      <c r="R81" s="1168"/>
      <c r="S81" s="1168"/>
      <c r="T81" s="1168"/>
      <c r="U81" s="1168"/>
      <c r="V81" s="1168"/>
      <c r="W81" s="1168"/>
      <c r="X81" s="1168"/>
      <c r="Y81" s="1168"/>
    </row>
    <row r="82" spans="1:25" ht="14.25" customHeight="1">
      <c r="A82" s="242"/>
      <c r="B82" s="1218" t="s">
        <v>425</v>
      </c>
      <c r="C82" s="1219">
        <v>648000</v>
      </c>
      <c r="D82" s="1220">
        <f>C82/C75*100</f>
        <v>7.5542084401958505</v>
      </c>
      <c r="E82" s="1223">
        <v>4</v>
      </c>
      <c r="F82" s="1199">
        <f t="shared" si="15"/>
        <v>0</v>
      </c>
      <c r="G82" s="1204"/>
      <c r="H82" s="1168"/>
      <c r="I82" s="1168"/>
      <c r="J82" s="1168"/>
      <c r="K82" s="1168"/>
      <c r="L82" s="1168"/>
      <c r="M82" s="1168"/>
      <c r="N82" s="1168"/>
      <c r="O82" s="1168"/>
      <c r="P82" s="1168"/>
      <c r="Q82" s="1168"/>
      <c r="R82" s="1168"/>
      <c r="S82" s="1168"/>
      <c r="T82" s="1168"/>
      <c r="U82" s="1168"/>
      <c r="V82" s="1168"/>
      <c r="W82" s="1168"/>
      <c r="X82" s="1168"/>
      <c r="Y82" s="1168"/>
    </row>
    <row r="83" spans="1:25" ht="14.25" customHeight="1">
      <c r="A83" s="242"/>
      <c r="B83" s="1218" t="s">
        <v>426</v>
      </c>
      <c r="C83" s="1219">
        <v>960000</v>
      </c>
      <c r="D83" s="1220">
        <f>C83/C75*100</f>
        <v>11.19141991140126</v>
      </c>
      <c r="E83" s="1221">
        <v>80</v>
      </c>
      <c r="F83" s="1199">
        <f t="shared" si="15"/>
        <v>0</v>
      </c>
      <c r="G83" s="1204"/>
      <c r="H83" s="1168"/>
      <c r="I83" s="1168"/>
      <c r="J83" s="1168"/>
      <c r="K83" s="1168"/>
      <c r="L83" s="1168"/>
      <c r="M83" s="1168"/>
      <c r="N83" s="1168"/>
      <c r="O83" s="1168"/>
      <c r="P83" s="1168"/>
      <c r="Q83" s="1168"/>
      <c r="R83" s="1168"/>
      <c r="S83" s="1168"/>
      <c r="T83" s="1168"/>
      <c r="U83" s="1168"/>
      <c r="V83" s="1168"/>
      <c r="W83" s="1168"/>
      <c r="X83" s="1168"/>
      <c r="Y83" s="1168"/>
    </row>
    <row r="84" spans="1:25" ht="14.25" customHeight="1">
      <c r="A84" s="242"/>
      <c r="B84" s="1218" t="s">
        <v>427</v>
      </c>
      <c r="C84" s="1219">
        <v>1080000</v>
      </c>
      <c r="D84" s="1220">
        <f>C84/C75*100</f>
        <v>12.590347400326415</v>
      </c>
      <c r="E84" s="1221">
        <v>4</v>
      </c>
      <c r="F84" s="1199">
        <f t="shared" si="15"/>
        <v>0</v>
      </c>
      <c r="G84" s="1204">
        <f>SUM(F76:F84)</f>
        <v>0</v>
      </c>
      <c r="H84" s="1168"/>
      <c r="I84" s="1168"/>
      <c r="J84" s="1168"/>
      <c r="K84" s="1168"/>
      <c r="L84" s="1168"/>
      <c r="M84" s="1168"/>
      <c r="N84" s="1168"/>
      <c r="O84" s="1168"/>
      <c r="P84" s="1168"/>
      <c r="Q84" s="1168"/>
      <c r="R84" s="1168"/>
      <c r="S84" s="1168"/>
      <c r="T84" s="1168"/>
      <c r="U84" s="1168"/>
      <c r="V84" s="1168"/>
      <c r="W84" s="1168"/>
      <c r="X84" s="1168"/>
      <c r="Y84" s="1168"/>
    </row>
    <row r="85" spans="1:25" ht="25.5" customHeight="1">
      <c r="A85" s="1215"/>
      <c r="B85" s="1224" t="s">
        <v>113</v>
      </c>
      <c r="C85" s="1225">
        <f>SUM(C86:C88)</f>
        <v>2149000</v>
      </c>
      <c r="D85" s="741"/>
      <c r="E85" s="242"/>
      <c r="F85" s="1199"/>
      <c r="G85" s="232"/>
      <c r="H85" s="1168"/>
      <c r="I85" s="1168"/>
      <c r="J85" s="1168"/>
      <c r="K85" s="1168"/>
      <c r="L85" s="1168"/>
      <c r="M85" s="1168"/>
      <c r="N85" s="1168"/>
      <c r="O85" s="1168"/>
      <c r="P85" s="1168"/>
      <c r="Q85" s="1168"/>
      <c r="R85" s="1168"/>
      <c r="S85" s="1168"/>
      <c r="T85" s="1168"/>
      <c r="U85" s="1168"/>
      <c r="V85" s="1168"/>
      <c r="W85" s="1168"/>
      <c r="X85" s="1168"/>
      <c r="Y85" s="1168"/>
    </row>
    <row r="86" spans="1:25" ht="14.25" customHeight="1">
      <c r="A86" s="242"/>
      <c r="B86" s="1226" t="s">
        <v>428</v>
      </c>
      <c r="C86" s="1227">
        <v>355000</v>
      </c>
      <c r="D86" s="1228">
        <f>C86/C85*100</f>
        <v>16.519311307584921</v>
      </c>
      <c r="E86" s="1229">
        <v>5</v>
      </c>
      <c r="F86" s="1199">
        <f t="shared" ref="F86:F88" si="16">0/E86*D86</f>
        <v>0</v>
      </c>
      <c r="G86" s="1204"/>
      <c r="H86" s="1168"/>
      <c r="I86" s="1168"/>
      <c r="J86" s="1168"/>
      <c r="K86" s="1168"/>
      <c r="L86" s="1168"/>
      <c r="M86" s="1168"/>
      <c r="N86" s="1168"/>
      <c r="O86" s="1168"/>
      <c r="P86" s="1168"/>
      <c r="Q86" s="1168"/>
      <c r="R86" s="1168"/>
      <c r="S86" s="1168"/>
      <c r="T86" s="1168"/>
      <c r="U86" s="1168"/>
      <c r="V86" s="1168"/>
      <c r="W86" s="1168"/>
      <c r="X86" s="1168"/>
      <c r="Y86" s="1168"/>
    </row>
    <row r="87" spans="1:25" ht="14.25" customHeight="1">
      <c r="A87" s="242"/>
      <c r="B87" s="1230" t="s">
        <v>429</v>
      </c>
      <c r="C87" s="1227">
        <v>1578000</v>
      </c>
      <c r="D87" s="1228">
        <f>C87/C85*100</f>
        <v>73.429502093997215</v>
      </c>
      <c r="E87" s="1229">
        <v>6</v>
      </c>
      <c r="F87" s="1199">
        <f t="shared" si="16"/>
        <v>0</v>
      </c>
      <c r="G87" s="1204"/>
      <c r="H87" s="1168"/>
      <c r="I87" s="1168"/>
      <c r="J87" s="1168"/>
      <c r="K87" s="1168"/>
      <c r="L87" s="1168"/>
      <c r="M87" s="1168"/>
      <c r="N87" s="1168"/>
      <c r="O87" s="1168"/>
      <c r="P87" s="1168"/>
      <c r="Q87" s="1168"/>
      <c r="R87" s="1168"/>
      <c r="S87" s="1168"/>
      <c r="T87" s="1168"/>
      <c r="U87" s="1168"/>
      <c r="V87" s="1168"/>
      <c r="W87" s="1168"/>
      <c r="X87" s="1168"/>
      <c r="Y87" s="1168"/>
    </row>
    <row r="88" spans="1:25" ht="14.25" customHeight="1">
      <c r="A88" s="242"/>
      <c r="B88" s="1231" t="s">
        <v>430</v>
      </c>
      <c r="C88" s="1227">
        <v>216000</v>
      </c>
      <c r="D88" s="1228">
        <f>C88/C85*100</f>
        <v>10.051186598417869</v>
      </c>
      <c r="E88" s="1229">
        <v>12</v>
      </c>
      <c r="F88" s="1199">
        <f t="shared" si="16"/>
        <v>0</v>
      </c>
      <c r="G88" s="1204">
        <f>SUM(F86:F88)</f>
        <v>0</v>
      </c>
      <c r="H88" s="1168"/>
      <c r="I88" s="1168"/>
      <c r="J88" s="1168"/>
      <c r="K88" s="1168"/>
      <c r="L88" s="1168"/>
      <c r="M88" s="1168"/>
      <c r="N88" s="1168"/>
      <c r="O88" s="1168"/>
      <c r="P88" s="1168"/>
      <c r="Q88" s="1168"/>
      <c r="R88" s="1168"/>
      <c r="S88" s="1168"/>
      <c r="T88" s="1168"/>
      <c r="U88" s="1168"/>
      <c r="V88" s="1168"/>
      <c r="W88" s="1168"/>
      <c r="X88" s="1168"/>
      <c r="Y88" s="1168"/>
    </row>
    <row r="89" spans="1:25" ht="25.5" customHeight="1">
      <c r="A89" s="1215"/>
      <c r="B89" s="1224" t="s">
        <v>147</v>
      </c>
      <c r="C89" s="1225">
        <f>SUM(C90:C91)</f>
        <v>216000</v>
      </c>
      <c r="D89" s="741"/>
      <c r="E89" s="242"/>
      <c r="F89" s="1199"/>
      <c r="G89" s="232"/>
      <c r="H89" s="1168"/>
      <c r="I89" s="1168"/>
      <c r="J89" s="1168"/>
      <c r="K89" s="1168"/>
      <c r="L89" s="1168"/>
      <c r="M89" s="1168"/>
      <c r="N89" s="1168"/>
      <c r="O89" s="1168"/>
      <c r="P89" s="1168"/>
      <c r="Q89" s="1168"/>
      <c r="R89" s="1168"/>
      <c r="S89" s="1168"/>
      <c r="T89" s="1168"/>
      <c r="U89" s="1168"/>
      <c r="V89" s="1168"/>
      <c r="W89" s="1168"/>
      <c r="X89" s="1168"/>
      <c r="Y89" s="1168"/>
    </row>
    <row r="90" spans="1:25" ht="14.25" customHeight="1">
      <c r="A90" s="242"/>
      <c r="B90" s="1232" t="s">
        <v>431</v>
      </c>
      <c r="C90" s="1176">
        <v>108000</v>
      </c>
      <c r="D90" s="1233">
        <f>C90/C89*100</f>
        <v>50</v>
      </c>
      <c r="E90" s="1223">
        <v>4</v>
      </c>
      <c r="F90" s="1199">
        <f t="shared" ref="F90:F91" si="17">0/E90*D90</f>
        <v>0</v>
      </c>
      <c r="G90" s="1204"/>
      <c r="H90" s="1168"/>
      <c r="I90" s="1168"/>
      <c r="J90" s="1168"/>
      <c r="K90" s="1168"/>
      <c r="L90" s="1168"/>
      <c r="M90" s="1168"/>
      <c r="N90" s="1168"/>
      <c r="O90" s="1168"/>
      <c r="P90" s="1168"/>
      <c r="Q90" s="1168"/>
      <c r="R90" s="1168"/>
      <c r="S90" s="1168"/>
      <c r="T90" s="1168"/>
      <c r="U90" s="1168"/>
      <c r="V90" s="1168"/>
      <c r="W90" s="1168"/>
      <c r="X90" s="1168"/>
      <c r="Y90" s="1168"/>
    </row>
    <row r="91" spans="1:25" ht="14.25" customHeight="1">
      <c r="A91" s="242"/>
      <c r="B91" s="1234" t="s">
        <v>432</v>
      </c>
      <c r="C91" s="1176">
        <v>108000</v>
      </c>
      <c r="D91" s="1233">
        <f>C91/C89*100</f>
        <v>50</v>
      </c>
      <c r="E91" s="1221">
        <v>4</v>
      </c>
      <c r="F91" s="1199">
        <f t="shared" si="17"/>
        <v>0</v>
      </c>
      <c r="G91" s="1204">
        <f>SUM(F90:F91)</f>
        <v>0</v>
      </c>
      <c r="H91" s="1168"/>
      <c r="I91" s="1168"/>
      <c r="J91" s="1168"/>
      <c r="K91" s="1168"/>
      <c r="L91" s="1168"/>
      <c r="M91" s="1168"/>
      <c r="N91" s="1168"/>
      <c r="O91" s="1168"/>
      <c r="P91" s="1168"/>
      <c r="Q91" s="1168"/>
      <c r="R91" s="1168"/>
      <c r="S91" s="1168"/>
      <c r="T91" s="1168"/>
      <c r="U91" s="1168"/>
      <c r="V91" s="1168"/>
      <c r="W91" s="1168"/>
      <c r="X91" s="1168"/>
      <c r="Y91" s="1168"/>
    </row>
    <row r="92" spans="1:25" ht="25.5" customHeight="1">
      <c r="A92" s="1215"/>
      <c r="B92" s="1224" t="s">
        <v>74</v>
      </c>
      <c r="C92" s="1225">
        <f>SUM(C93:C112)</f>
        <v>3382500</v>
      </c>
      <c r="D92" s="1233"/>
      <c r="E92" s="1221"/>
      <c r="F92" s="1199"/>
      <c r="G92" s="232"/>
      <c r="H92" s="1168"/>
      <c r="I92" s="1168"/>
      <c r="J92" s="1168"/>
      <c r="K92" s="1168"/>
      <c r="L92" s="1168"/>
      <c r="M92" s="1168"/>
      <c r="N92" s="1168"/>
      <c r="O92" s="1168"/>
      <c r="P92" s="1168"/>
      <c r="Q92" s="1168"/>
      <c r="R92" s="1168"/>
      <c r="S92" s="1168"/>
      <c r="T92" s="1168"/>
      <c r="U92" s="1168"/>
      <c r="V92" s="1168"/>
      <c r="W92" s="1168"/>
      <c r="X92" s="1168"/>
      <c r="Y92" s="1168"/>
    </row>
    <row r="93" spans="1:25" ht="14.25" customHeight="1">
      <c r="A93" s="242"/>
      <c r="B93" s="1235" t="s">
        <v>433</v>
      </c>
      <c r="C93" s="1236">
        <v>7000</v>
      </c>
      <c r="D93" s="1233">
        <f>C93/C92*100</f>
        <v>0.20694752402069475</v>
      </c>
      <c r="E93" s="1237">
        <v>2</v>
      </c>
      <c r="F93" s="1199">
        <f t="shared" ref="F93:F112" si="18">0/E93*D93</f>
        <v>0</v>
      </c>
      <c r="G93" s="1204"/>
      <c r="H93" s="1168"/>
      <c r="I93" s="1168"/>
      <c r="J93" s="1168"/>
      <c r="K93" s="1168"/>
      <c r="L93" s="1168"/>
      <c r="M93" s="1168"/>
      <c r="N93" s="1168"/>
      <c r="O93" s="1168"/>
      <c r="P93" s="1168"/>
      <c r="Q93" s="1168"/>
      <c r="R93" s="1168"/>
      <c r="S93" s="1168"/>
      <c r="T93" s="1168"/>
      <c r="U93" s="1168"/>
      <c r="V93" s="1168"/>
      <c r="W93" s="1168"/>
      <c r="X93" s="1168"/>
      <c r="Y93" s="1168"/>
    </row>
    <row r="94" spans="1:25" ht="14.25" customHeight="1">
      <c r="A94" s="242"/>
      <c r="B94" s="1235" t="s">
        <v>434</v>
      </c>
      <c r="C94" s="1238">
        <v>16000</v>
      </c>
      <c r="D94" s="1233">
        <f>C94/C92*100</f>
        <v>0.47302291204730229</v>
      </c>
      <c r="E94" s="1239">
        <v>2</v>
      </c>
      <c r="F94" s="1199">
        <f t="shared" si="18"/>
        <v>0</v>
      </c>
      <c r="G94" s="1204"/>
      <c r="H94" s="1168"/>
      <c r="I94" s="1168"/>
      <c r="J94" s="1168"/>
      <c r="K94" s="1168"/>
      <c r="L94" s="1168"/>
      <c r="M94" s="1168"/>
      <c r="N94" s="1168"/>
      <c r="O94" s="1168"/>
      <c r="P94" s="1168"/>
      <c r="Q94" s="1168"/>
      <c r="R94" s="1168"/>
      <c r="S94" s="1168"/>
      <c r="T94" s="1168"/>
      <c r="U94" s="1168"/>
      <c r="V94" s="1168"/>
      <c r="W94" s="1168"/>
      <c r="X94" s="1168"/>
      <c r="Y94" s="1168"/>
    </row>
    <row r="95" spans="1:25" ht="14.25" customHeight="1">
      <c r="A95" s="242"/>
      <c r="B95" s="1235" t="s">
        <v>435</v>
      </c>
      <c r="C95" s="1238">
        <v>21000</v>
      </c>
      <c r="D95" s="1233">
        <f>C95/C92*100</f>
        <v>0.62084257206208426</v>
      </c>
      <c r="E95" s="1239">
        <v>6</v>
      </c>
      <c r="F95" s="1199">
        <f t="shared" si="18"/>
        <v>0</v>
      </c>
      <c r="G95" s="1204"/>
      <c r="H95" s="1168"/>
      <c r="I95" s="1168"/>
      <c r="J95" s="1168"/>
      <c r="K95" s="1168"/>
      <c r="L95" s="1168"/>
      <c r="M95" s="1168"/>
      <c r="N95" s="1168"/>
      <c r="O95" s="1168"/>
      <c r="P95" s="1168"/>
      <c r="Q95" s="1168"/>
      <c r="R95" s="1168"/>
      <c r="S95" s="1168"/>
      <c r="T95" s="1168"/>
      <c r="U95" s="1168"/>
      <c r="V95" s="1168"/>
      <c r="W95" s="1168"/>
      <c r="X95" s="1168"/>
      <c r="Y95" s="1168"/>
    </row>
    <row r="96" spans="1:25" ht="14.25" customHeight="1">
      <c r="A96" s="242"/>
      <c r="B96" s="1235" t="s">
        <v>436</v>
      </c>
      <c r="C96" s="1238">
        <v>27000</v>
      </c>
      <c r="D96" s="1233">
        <f>C96/C92*100</f>
        <v>0.79822616407982261</v>
      </c>
      <c r="E96" s="1239">
        <v>3</v>
      </c>
      <c r="F96" s="1199">
        <f t="shared" si="18"/>
        <v>0</v>
      </c>
      <c r="G96" s="1204"/>
      <c r="H96" s="1168"/>
      <c r="I96" s="1168"/>
      <c r="J96" s="1168"/>
      <c r="K96" s="1168"/>
      <c r="L96" s="1168"/>
      <c r="M96" s="1168"/>
      <c r="N96" s="1168"/>
      <c r="O96" s="1168"/>
      <c r="P96" s="1168"/>
      <c r="Q96" s="1168"/>
      <c r="R96" s="1168"/>
      <c r="S96" s="1168"/>
      <c r="T96" s="1168"/>
      <c r="U96" s="1168"/>
      <c r="V96" s="1168"/>
      <c r="W96" s="1168"/>
      <c r="X96" s="1168"/>
      <c r="Y96" s="1168"/>
    </row>
    <row r="97" spans="1:25" ht="14.25" customHeight="1">
      <c r="A97" s="242"/>
      <c r="B97" s="1235" t="s">
        <v>437</v>
      </c>
      <c r="C97" s="1238">
        <v>51000</v>
      </c>
      <c r="D97" s="1233">
        <f>C97/C92*100</f>
        <v>1.5077605321507761</v>
      </c>
      <c r="E97" s="1239">
        <v>3</v>
      </c>
      <c r="F97" s="1199">
        <f t="shared" si="18"/>
        <v>0</v>
      </c>
      <c r="G97" s="1204"/>
      <c r="H97" s="1168"/>
      <c r="I97" s="1168"/>
      <c r="J97" s="1168"/>
      <c r="K97" s="1168"/>
      <c r="L97" s="1168"/>
      <c r="M97" s="1168"/>
      <c r="N97" s="1168"/>
      <c r="O97" s="1168"/>
      <c r="P97" s="1168"/>
      <c r="Q97" s="1168"/>
      <c r="R97" s="1168"/>
      <c r="S97" s="1168"/>
      <c r="T97" s="1168"/>
      <c r="U97" s="1168"/>
      <c r="V97" s="1168"/>
      <c r="W97" s="1168"/>
      <c r="X97" s="1168"/>
      <c r="Y97" s="1168"/>
    </row>
    <row r="98" spans="1:25" ht="14.25" customHeight="1">
      <c r="A98" s="242"/>
      <c r="B98" s="1235" t="s">
        <v>438</v>
      </c>
      <c r="C98" s="1238">
        <v>63000</v>
      </c>
      <c r="D98" s="1233">
        <f>C98/C92*100</f>
        <v>1.862527716186253</v>
      </c>
      <c r="E98" s="1239">
        <v>3</v>
      </c>
      <c r="F98" s="1199">
        <f t="shared" si="18"/>
        <v>0</v>
      </c>
      <c r="G98" s="1204"/>
      <c r="H98" s="1168"/>
      <c r="I98" s="1168"/>
      <c r="J98" s="1168"/>
      <c r="K98" s="1168"/>
      <c r="L98" s="1168"/>
      <c r="M98" s="1168"/>
      <c r="N98" s="1168"/>
      <c r="O98" s="1168"/>
      <c r="P98" s="1168"/>
      <c r="Q98" s="1168"/>
      <c r="R98" s="1168"/>
      <c r="S98" s="1168"/>
      <c r="T98" s="1168"/>
      <c r="U98" s="1168"/>
      <c r="V98" s="1168"/>
      <c r="W98" s="1168"/>
      <c r="X98" s="1168"/>
      <c r="Y98" s="1168"/>
    </row>
    <row r="99" spans="1:25" ht="14.25" customHeight="1">
      <c r="A99" s="242"/>
      <c r="B99" s="1235" t="s">
        <v>439</v>
      </c>
      <c r="C99" s="1238">
        <v>65000</v>
      </c>
      <c r="D99" s="1233">
        <f>C99/C92*100</f>
        <v>1.9216555801921658</v>
      </c>
      <c r="E99" s="1239">
        <v>10</v>
      </c>
      <c r="F99" s="1199">
        <f t="shared" si="18"/>
        <v>0</v>
      </c>
      <c r="G99" s="1204"/>
      <c r="H99" s="1168"/>
      <c r="I99" s="1168"/>
      <c r="J99" s="1168"/>
      <c r="K99" s="1168"/>
      <c r="L99" s="1168"/>
      <c r="M99" s="1168"/>
      <c r="N99" s="1168"/>
      <c r="O99" s="1168"/>
      <c r="P99" s="1168"/>
      <c r="Q99" s="1168"/>
      <c r="R99" s="1168"/>
      <c r="S99" s="1168"/>
      <c r="T99" s="1168"/>
      <c r="U99" s="1168"/>
      <c r="V99" s="1168"/>
      <c r="W99" s="1168"/>
      <c r="X99" s="1168"/>
      <c r="Y99" s="1168"/>
    </row>
    <row r="100" spans="1:25" ht="14.25" customHeight="1">
      <c r="A100" s="242"/>
      <c r="B100" s="1235" t="s">
        <v>440</v>
      </c>
      <c r="C100" s="1238">
        <v>66000</v>
      </c>
      <c r="D100" s="1233">
        <f>C100/C92*100</f>
        <v>1.9512195121951219</v>
      </c>
      <c r="E100" s="1239">
        <v>12</v>
      </c>
      <c r="F100" s="1199">
        <f t="shared" si="18"/>
        <v>0</v>
      </c>
      <c r="G100" s="1204"/>
      <c r="H100" s="1168"/>
      <c r="I100" s="1168"/>
      <c r="J100" s="1168"/>
      <c r="K100" s="1168"/>
      <c r="L100" s="1168"/>
      <c r="M100" s="1168"/>
      <c r="N100" s="1168"/>
      <c r="O100" s="1168"/>
      <c r="P100" s="1168"/>
      <c r="Q100" s="1168"/>
      <c r="R100" s="1168"/>
      <c r="S100" s="1168"/>
      <c r="T100" s="1168"/>
      <c r="U100" s="1168"/>
      <c r="V100" s="1168"/>
      <c r="W100" s="1168"/>
      <c r="X100" s="1168"/>
      <c r="Y100" s="1168"/>
    </row>
    <row r="101" spans="1:25" ht="14.25" customHeight="1">
      <c r="A101" s="242"/>
      <c r="B101" s="1235" t="s">
        <v>441</v>
      </c>
      <c r="C101" s="1238">
        <v>75000</v>
      </c>
      <c r="D101" s="1233">
        <f>C101/C92*100</f>
        <v>2.2172949002217295</v>
      </c>
      <c r="E101" s="1239">
        <v>50</v>
      </c>
      <c r="F101" s="1199">
        <f t="shared" si="18"/>
        <v>0</v>
      </c>
      <c r="G101" s="1204"/>
      <c r="H101" s="1168"/>
      <c r="I101" s="1168"/>
      <c r="J101" s="1168"/>
      <c r="K101" s="1168"/>
      <c r="L101" s="1168"/>
      <c r="M101" s="1168"/>
      <c r="N101" s="1168"/>
      <c r="O101" s="1168"/>
      <c r="P101" s="1168"/>
      <c r="Q101" s="1168"/>
      <c r="R101" s="1168"/>
      <c r="S101" s="1168"/>
      <c r="T101" s="1168"/>
      <c r="U101" s="1168"/>
      <c r="V101" s="1168"/>
      <c r="W101" s="1168"/>
      <c r="X101" s="1168"/>
      <c r="Y101" s="1168"/>
    </row>
    <row r="102" spans="1:25" ht="14.25" customHeight="1">
      <c r="A102" s="242"/>
      <c r="B102" s="1235" t="s">
        <v>442</v>
      </c>
      <c r="C102" s="1238">
        <v>39000</v>
      </c>
      <c r="D102" s="1233">
        <f>C102/C92*100</f>
        <v>1.1529933481152994</v>
      </c>
      <c r="E102" s="1239">
        <v>6</v>
      </c>
      <c r="F102" s="1199">
        <f t="shared" si="18"/>
        <v>0</v>
      </c>
      <c r="G102" s="1204"/>
      <c r="H102" s="1168"/>
      <c r="I102" s="1168"/>
      <c r="J102" s="1168"/>
      <c r="K102" s="1168"/>
      <c r="L102" s="1168"/>
      <c r="M102" s="1168"/>
      <c r="N102" s="1168"/>
      <c r="O102" s="1168"/>
      <c r="P102" s="1168"/>
      <c r="Q102" s="1168"/>
      <c r="R102" s="1168"/>
      <c r="S102" s="1168"/>
      <c r="T102" s="1168"/>
      <c r="U102" s="1168"/>
      <c r="V102" s="1168"/>
      <c r="W102" s="1168"/>
      <c r="X102" s="1168"/>
      <c r="Y102" s="1168"/>
    </row>
    <row r="103" spans="1:25" ht="14.25" customHeight="1">
      <c r="A103" s="242"/>
      <c r="B103" s="1235" t="s">
        <v>443</v>
      </c>
      <c r="C103" s="1238">
        <v>80000</v>
      </c>
      <c r="D103" s="1233">
        <f>C103/C92*100</f>
        <v>2.3651145602365116</v>
      </c>
      <c r="E103" s="1239">
        <v>5</v>
      </c>
      <c r="F103" s="1199">
        <f t="shared" si="18"/>
        <v>0</v>
      </c>
      <c r="G103" s="1204"/>
      <c r="H103" s="1168"/>
      <c r="I103" s="1168"/>
      <c r="J103" s="1168"/>
      <c r="K103" s="1168"/>
      <c r="L103" s="1168"/>
      <c r="M103" s="1168"/>
      <c r="N103" s="1168"/>
      <c r="O103" s="1168"/>
      <c r="P103" s="1168"/>
      <c r="Q103" s="1168"/>
      <c r="R103" s="1168"/>
      <c r="S103" s="1168"/>
      <c r="T103" s="1168"/>
      <c r="U103" s="1168"/>
      <c r="V103" s="1168"/>
      <c r="W103" s="1168"/>
      <c r="X103" s="1168"/>
      <c r="Y103" s="1168"/>
    </row>
    <row r="104" spans="1:25" ht="14.25" customHeight="1">
      <c r="A104" s="242"/>
      <c r="B104" s="1240" t="s">
        <v>444</v>
      </c>
      <c r="C104" s="1238">
        <v>111000</v>
      </c>
      <c r="D104" s="1233">
        <f>C104/C92*100</f>
        <v>3.2815964523281593</v>
      </c>
      <c r="E104" s="1239">
        <v>3</v>
      </c>
      <c r="F104" s="1199">
        <f t="shared" si="18"/>
        <v>0</v>
      </c>
      <c r="G104" s="1204"/>
      <c r="H104" s="1168"/>
      <c r="I104" s="1168"/>
      <c r="J104" s="1168"/>
      <c r="K104" s="1168"/>
      <c r="L104" s="1168"/>
      <c r="M104" s="1168"/>
      <c r="N104" s="1168"/>
      <c r="O104" s="1168"/>
      <c r="P104" s="1168"/>
      <c r="Q104" s="1168"/>
      <c r="R104" s="1168"/>
      <c r="S104" s="1168"/>
      <c r="T104" s="1168"/>
      <c r="U104" s="1168"/>
      <c r="V104" s="1168"/>
      <c r="W104" s="1168"/>
      <c r="X104" s="1168"/>
      <c r="Y104" s="1168"/>
    </row>
    <row r="105" spans="1:25" ht="14.25" customHeight="1">
      <c r="A105" s="242"/>
      <c r="B105" s="1235" t="s">
        <v>445</v>
      </c>
      <c r="C105" s="1238">
        <v>112500</v>
      </c>
      <c r="D105" s="1233">
        <f>C105/C92*100</f>
        <v>3.325942350332594</v>
      </c>
      <c r="E105" s="1239">
        <v>25</v>
      </c>
      <c r="F105" s="1199">
        <f t="shared" si="18"/>
        <v>0</v>
      </c>
      <c r="G105" s="1204"/>
      <c r="H105" s="1168"/>
      <c r="I105" s="1168"/>
      <c r="J105" s="1168"/>
      <c r="K105" s="1168"/>
      <c r="L105" s="1168"/>
      <c r="M105" s="1168"/>
      <c r="N105" s="1168"/>
      <c r="O105" s="1168"/>
      <c r="P105" s="1168"/>
      <c r="Q105" s="1168"/>
      <c r="R105" s="1168"/>
      <c r="S105" s="1168"/>
      <c r="T105" s="1168"/>
      <c r="U105" s="1168"/>
      <c r="V105" s="1168"/>
      <c r="W105" s="1168"/>
      <c r="X105" s="1168"/>
      <c r="Y105" s="1168"/>
    </row>
    <row r="106" spans="1:25" ht="14.25" customHeight="1">
      <c r="A106" s="242"/>
      <c r="B106" s="1235" t="s">
        <v>446</v>
      </c>
      <c r="C106" s="1238">
        <v>140000</v>
      </c>
      <c r="D106" s="1233">
        <f>C106/C92*100</f>
        <v>4.1389504804138948</v>
      </c>
      <c r="E106" s="1239">
        <v>10</v>
      </c>
      <c r="F106" s="1199">
        <f t="shared" si="18"/>
        <v>0</v>
      </c>
      <c r="G106" s="1204"/>
      <c r="H106" s="1168"/>
      <c r="I106" s="1168"/>
      <c r="J106" s="1168"/>
      <c r="K106" s="1168"/>
      <c r="L106" s="1168"/>
      <c r="M106" s="1168"/>
      <c r="N106" s="1168"/>
      <c r="O106" s="1168"/>
      <c r="P106" s="1168"/>
      <c r="Q106" s="1168"/>
      <c r="R106" s="1168"/>
      <c r="S106" s="1168"/>
      <c r="T106" s="1168"/>
      <c r="U106" s="1168"/>
      <c r="V106" s="1168"/>
      <c r="W106" s="1168"/>
      <c r="X106" s="1168"/>
      <c r="Y106" s="1168"/>
    </row>
    <row r="107" spans="1:25" ht="14.25" customHeight="1">
      <c r="A107" s="242"/>
      <c r="B107" s="1235" t="s">
        <v>447</v>
      </c>
      <c r="C107" s="1238">
        <v>174000</v>
      </c>
      <c r="D107" s="1233">
        <f>C107/C92*100</f>
        <v>5.1441241685144128</v>
      </c>
      <c r="E107" s="1239">
        <v>6</v>
      </c>
      <c r="F107" s="1199">
        <f t="shared" si="18"/>
        <v>0</v>
      </c>
      <c r="G107" s="1204"/>
      <c r="H107" s="1168"/>
      <c r="I107" s="1168"/>
      <c r="J107" s="1168"/>
      <c r="K107" s="1168"/>
      <c r="L107" s="1168"/>
      <c r="M107" s="1168"/>
      <c r="N107" s="1168"/>
      <c r="O107" s="1168"/>
      <c r="P107" s="1168"/>
      <c r="Q107" s="1168"/>
      <c r="R107" s="1168"/>
      <c r="S107" s="1168"/>
      <c r="T107" s="1168"/>
      <c r="U107" s="1168"/>
      <c r="V107" s="1168"/>
      <c r="W107" s="1168"/>
      <c r="X107" s="1168"/>
      <c r="Y107" s="1168"/>
    </row>
    <row r="108" spans="1:25" ht="14.25" customHeight="1">
      <c r="A108" s="242"/>
      <c r="B108" s="1235" t="s">
        <v>448</v>
      </c>
      <c r="C108" s="1238">
        <v>195000</v>
      </c>
      <c r="D108" s="1233">
        <f>C108/C92*100</f>
        <v>5.7649667405764964</v>
      </c>
      <c r="E108" s="1239">
        <v>15</v>
      </c>
      <c r="F108" s="1199">
        <f t="shared" si="18"/>
        <v>0</v>
      </c>
      <c r="G108" s="1204"/>
      <c r="H108" s="1168"/>
      <c r="I108" s="1168"/>
      <c r="J108" s="1168"/>
      <c r="K108" s="1168"/>
      <c r="L108" s="1168"/>
      <c r="M108" s="1168"/>
      <c r="N108" s="1168"/>
      <c r="O108" s="1168"/>
      <c r="P108" s="1168"/>
      <c r="Q108" s="1168"/>
      <c r="R108" s="1168"/>
      <c r="S108" s="1168"/>
      <c r="T108" s="1168"/>
      <c r="U108" s="1168"/>
      <c r="V108" s="1168"/>
      <c r="W108" s="1168"/>
      <c r="X108" s="1168"/>
      <c r="Y108" s="1168"/>
    </row>
    <row r="109" spans="1:25" ht="14.25" customHeight="1">
      <c r="A109" s="242"/>
      <c r="B109" s="1241" t="s">
        <v>449</v>
      </c>
      <c r="C109" s="1238">
        <v>430000</v>
      </c>
      <c r="D109" s="1233">
        <f>C109/C92*100</f>
        <v>12.712490761271249</v>
      </c>
      <c r="E109" s="1239">
        <v>10</v>
      </c>
      <c r="F109" s="1199">
        <f t="shared" si="18"/>
        <v>0</v>
      </c>
      <c r="G109" s="1204"/>
      <c r="H109" s="1168"/>
      <c r="I109" s="1168"/>
      <c r="J109" s="1168"/>
      <c r="K109" s="1168"/>
      <c r="L109" s="1168"/>
      <c r="M109" s="1168"/>
      <c r="N109" s="1168"/>
      <c r="O109" s="1168"/>
      <c r="P109" s="1168"/>
      <c r="Q109" s="1168"/>
      <c r="R109" s="1168"/>
      <c r="S109" s="1168"/>
      <c r="T109" s="1168"/>
      <c r="U109" s="1168"/>
      <c r="V109" s="1168"/>
      <c r="W109" s="1168"/>
      <c r="X109" s="1168"/>
      <c r="Y109" s="1168"/>
    </row>
    <row r="110" spans="1:25" ht="14.25" customHeight="1">
      <c r="A110" s="242"/>
      <c r="B110" s="1241" t="s">
        <v>450</v>
      </c>
      <c r="C110" s="1238">
        <v>270000</v>
      </c>
      <c r="D110" s="1233">
        <f>C110/C92*100</f>
        <v>7.9822616407982254</v>
      </c>
      <c r="E110" s="1239">
        <v>9</v>
      </c>
      <c r="F110" s="1199">
        <f t="shared" si="18"/>
        <v>0</v>
      </c>
      <c r="G110" s="1204"/>
      <c r="H110" s="1168"/>
      <c r="I110" s="1168"/>
      <c r="J110" s="1168"/>
      <c r="K110" s="1168"/>
      <c r="L110" s="1168"/>
      <c r="M110" s="1168"/>
      <c r="N110" s="1168"/>
      <c r="O110" s="1168"/>
      <c r="P110" s="1168"/>
      <c r="Q110" s="1168"/>
      <c r="R110" s="1168"/>
      <c r="S110" s="1168"/>
      <c r="T110" s="1168"/>
      <c r="U110" s="1168"/>
      <c r="V110" s="1168"/>
      <c r="W110" s="1168"/>
      <c r="X110" s="1168"/>
      <c r="Y110" s="1168"/>
    </row>
    <row r="111" spans="1:25" ht="14.25" customHeight="1">
      <c r="A111" s="242"/>
      <c r="B111" s="1242" t="s">
        <v>451</v>
      </c>
      <c r="C111" s="1238">
        <v>630000</v>
      </c>
      <c r="D111" s="1233">
        <f>C111/C92*100</f>
        <v>18.625277161862527</v>
      </c>
      <c r="E111" s="1239">
        <v>10</v>
      </c>
      <c r="F111" s="1199">
        <f t="shared" si="18"/>
        <v>0</v>
      </c>
      <c r="G111" s="1204"/>
      <c r="H111" s="1168"/>
      <c r="I111" s="1168"/>
      <c r="J111" s="1168"/>
      <c r="K111" s="1168"/>
      <c r="L111" s="1168"/>
      <c r="M111" s="1168"/>
      <c r="N111" s="1168"/>
      <c r="O111" s="1168"/>
      <c r="P111" s="1168"/>
      <c r="Q111" s="1168"/>
      <c r="R111" s="1168"/>
      <c r="S111" s="1168"/>
      <c r="T111" s="1168"/>
      <c r="U111" s="1168"/>
      <c r="V111" s="1168"/>
      <c r="W111" s="1168"/>
      <c r="X111" s="1168"/>
      <c r="Y111" s="1168"/>
    </row>
    <row r="112" spans="1:25" ht="14.25" customHeight="1">
      <c r="A112" s="242"/>
      <c r="B112" s="1235" t="s">
        <v>452</v>
      </c>
      <c r="C112" s="1238">
        <v>810000</v>
      </c>
      <c r="D112" s="1233">
        <f>C112/C92*100</f>
        <v>23.946784922394677</v>
      </c>
      <c r="E112" s="1239">
        <v>10</v>
      </c>
      <c r="F112" s="1199">
        <f t="shared" si="18"/>
        <v>0</v>
      </c>
      <c r="G112" s="1204">
        <f>SUM(F93:F112)</f>
        <v>0</v>
      </c>
      <c r="H112" s="1168"/>
      <c r="I112" s="1168"/>
      <c r="J112" s="1168"/>
      <c r="K112" s="1168"/>
      <c r="L112" s="1168"/>
      <c r="M112" s="1168"/>
      <c r="N112" s="1168"/>
      <c r="O112" s="1168"/>
      <c r="P112" s="1168"/>
      <c r="Q112" s="1168"/>
      <c r="R112" s="1168"/>
      <c r="S112" s="1168"/>
      <c r="T112" s="1168"/>
      <c r="U112" s="1168"/>
      <c r="V112" s="1168"/>
      <c r="W112" s="1168"/>
      <c r="X112" s="1168"/>
      <c r="Y112" s="1168"/>
    </row>
    <row r="113" spans="1:25" ht="25.5" customHeight="1">
      <c r="A113" s="1215"/>
      <c r="B113" s="1243" t="s">
        <v>77</v>
      </c>
      <c r="C113" s="1244">
        <f>SUM(C114:C126)</f>
        <v>32288000</v>
      </c>
      <c r="D113" s="1233"/>
      <c r="E113" s="1239"/>
      <c r="F113" s="1199"/>
      <c r="G113" s="232"/>
      <c r="H113" s="1168"/>
      <c r="I113" s="1168"/>
      <c r="J113" s="1168"/>
      <c r="K113" s="1168"/>
      <c r="L113" s="1168"/>
      <c r="M113" s="1168"/>
      <c r="N113" s="1168"/>
      <c r="O113" s="1168"/>
      <c r="P113" s="1168"/>
      <c r="Q113" s="1168"/>
      <c r="R113" s="1168"/>
      <c r="S113" s="1168"/>
      <c r="T113" s="1168"/>
      <c r="U113" s="1168"/>
      <c r="V113" s="1168"/>
      <c r="W113" s="1168"/>
      <c r="X113" s="1168"/>
      <c r="Y113" s="1168"/>
    </row>
    <row r="114" spans="1:25" ht="25.5" customHeight="1">
      <c r="A114" s="1245"/>
      <c r="B114" s="1246" t="s">
        <v>453</v>
      </c>
      <c r="C114" s="1247">
        <v>200000</v>
      </c>
      <c r="D114" s="1248">
        <f>C114/C113*100</f>
        <v>0.61942517343904857</v>
      </c>
      <c r="E114" s="1249">
        <v>200</v>
      </c>
      <c r="F114" s="1250">
        <f t="shared" ref="F114:F126" si="19">0/E114*D114</f>
        <v>0</v>
      </c>
      <c r="G114" s="232"/>
      <c r="H114" s="1168"/>
      <c r="I114" s="1168"/>
      <c r="J114" s="1168"/>
      <c r="K114" s="1168"/>
      <c r="L114" s="1168"/>
      <c r="M114" s="1168"/>
      <c r="N114" s="1168"/>
      <c r="O114" s="1168"/>
      <c r="P114" s="1168"/>
      <c r="Q114" s="1168"/>
      <c r="R114" s="1168"/>
      <c r="S114" s="1168"/>
      <c r="T114" s="1168"/>
      <c r="U114" s="1168"/>
      <c r="V114" s="1168"/>
      <c r="W114" s="1168"/>
      <c r="X114" s="1168"/>
      <c r="Y114" s="1168"/>
    </row>
    <row r="115" spans="1:25" ht="25.5" customHeight="1">
      <c r="A115" s="1245"/>
      <c r="B115" s="1246" t="s">
        <v>454</v>
      </c>
      <c r="C115" s="1247">
        <v>300000</v>
      </c>
      <c r="D115" s="1248">
        <f>C115/C113*100</f>
        <v>0.92913776015857286</v>
      </c>
      <c r="E115" s="1251">
        <v>200</v>
      </c>
      <c r="F115" s="1250">
        <f t="shared" si="19"/>
        <v>0</v>
      </c>
      <c r="G115" s="232"/>
      <c r="H115" s="1168"/>
      <c r="I115" s="1168"/>
      <c r="J115" s="1168"/>
      <c r="K115" s="1168"/>
      <c r="L115" s="1168"/>
      <c r="M115" s="1168"/>
      <c r="N115" s="1168"/>
      <c r="O115" s="1168"/>
      <c r="P115" s="1168"/>
      <c r="Q115" s="1168"/>
      <c r="R115" s="1168"/>
      <c r="S115" s="1168"/>
      <c r="T115" s="1168"/>
      <c r="U115" s="1168"/>
      <c r="V115" s="1168"/>
      <c r="W115" s="1168"/>
      <c r="X115" s="1168"/>
      <c r="Y115" s="1168"/>
    </row>
    <row r="116" spans="1:25" ht="25.5" customHeight="1">
      <c r="A116" s="1245"/>
      <c r="B116" s="1246" t="s">
        <v>455</v>
      </c>
      <c r="C116" s="1247">
        <v>350000</v>
      </c>
      <c r="D116" s="1248">
        <f>C116/C113*100</f>
        <v>1.083994053518335</v>
      </c>
      <c r="E116" s="1251">
        <v>1</v>
      </c>
      <c r="F116" s="1250">
        <f t="shared" si="19"/>
        <v>0</v>
      </c>
      <c r="G116" s="232"/>
      <c r="H116" s="1168"/>
      <c r="I116" s="1168"/>
      <c r="J116" s="1168"/>
      <c r="K116" s="1168"/>
      <c r="L116" s="1168"/>
      <c r="M116" s="1168"/>
      <c r="N116" s="1168"/>
      <c r="O116" s="1168"/>
      <c r="P116" s="1168"/>
      <c r="Q116" s="1168"/>
      <c r="R116" s="1168"/>
      <c r="S116" s="1168"/>
      <c r="T116" s="1168"/>
      <c r="U116" s="1168"/>
      <c r="V116" s="1168"/>
      <c r="W116" s="1168"/>
      <c r="X116" s="1168"/>
      <c r="Y116" s="1168"/>
    </row>
    <row r="117" spans="1:25" ht="25.5" customHeight="1">
      <c r="A117" s="1245"/>
      <c r="B117" s="1246" t="s">
        <v>456</v>
      </c>
      <c r="C117" s="1247">
        <v>400000</v>
      </c>
      <c r="D117" s="1248">
        <f>C117/C113*100</f>
        <v>1.2388503468780971</v>
      </c>
      <c r="E117" s="1251">
        <v>400</v>
      </c>
      <c r="F117" s="1250">
        <f t="shared" si="19"/>
        <v>0</v>
      </c>
      <c r="G117" s="232"/>
      <c r="H117" s="1168"/>
      <c r="I117" s="1168"/>
      <c r="J117" s="1168"/>
      <c r="K117" s="1168"/>
      <c r="L117" s="1168"/>
      <c r="M117" s="1168"/>
      <c r="N117" s="1168"/>
      <c r="O117" s="1168"/>
      <c r="P117" s="1168"/>
      <c r="Q117" s="1168"/>
      <c r="R117" s="1168"/>
      <c r="S117" s="1168"/>
      <c r="T117" s="1168"/>
      <c r="U117" s="1168"/>
      <c r="V117" s="1168"/>
      <c r="W117" s="1168"/>
      <c r="X117" s="1168"/>
      <c r="Y117" s="1168"/>
    </row>
    <row r="118" spans="1:25" ht="25.5" customHeight="1">
      <c r="A118" s="1245"/>
      <c r="B118" s="1246" t="s">
        <v>457</v>
      </c>
      <c r="C118" s="1247">
        <v>576000</v>
      </c>
      <c r="D118" s="1248">
        <f>C118/C113*100</f>
        <v>1.7839444995044598</v>
      </c>
      <c r="E118" s="1251">
        <v>12</v>
      </c>
      <c r="F118" s="1250">
        <f t="shared" si="19"/>
        <v>0</v>
      </c>
      <c r="G118" s="232"/>
      <c r="H118" s="1168"/>
      <c r="I118" s="1168"/>
      <c r="J118" s="1168"/>
      <c r="K118" s="1168"/>
      <c r="L118" s="1168"/>
      <c r="M118" s="1168"/>
      <c r="N118" s="1168"/>
      <c r="O118" s="1168"/>
      <c r="P118" s="1168"/>
      <c r="Q118" s="1168"/>
      <c r="R118" s="1168"/>
      <c r="S118" s="1168"/>
      <c r="T118" s="1168"/>
      <c r="U118" s="1168"/>
      <c r="V118" s="1168"/>
      <c r="W118" s="1168"/>
      <c r="X118" s="1168"/>
      <c r="Y118" s="1168"/>
    </row>
    <row r="119" spans="1:25" ht="25.5" customHeight="1">
      <c r="A119" s="1245"/>
      <c r="B119" s="1246" t="s">
        <v>458</v>
      </c>
      <c r="C119" s="1247">
        <v>1000000</v>
      </c>
      <c r="D119" s="1248">
        <f>C119/C113*100</f>
        <v>3.0971258671952429</v>
      </c>
      <c r="E119" s="1251">
        <v>100</v>
      </c>
      <c r="F119" s="1250">
        <f t="shared" si="19"/>
        <v>0</v>
      </c>
      <c r="G119" s="232"/>
      <c r="H119" s="1168"/>
      <c r="I119" s="1168"/>
      <c r="J119" s="1168"/>
      <c r="K119" s="1168"/>
      <c r="L119" s="1168"/>
      <c r="M119" s="1168"/>
      <c r="N119" s="1168"/>
      <c r="O119" s="1168"/>
      <c r="P119" s="1168"/>
      <c r="Q119" s="1168"/>
      <c r="R119" s="1168"/>
      <c r="S119" s="1168"/>
      <c r="T119" s="1168"/>
      <c r="U119" s="1168"/>
      <c r="V119" s="1168"/>
      <c r="W119" s="1168"/>
      <c r="X119" s="1168"/>
      <c r="Y119" s="1168"/>
    </row>
    <row r="120" spans="1:25" ht="25.5" customHeight="1">
      <c r="A120" s="1245"/>
      <c r="B120" s="1246" t="s">
        <v>459</v>
      </c>
      <c r="C120" s="1247">
        <v>1764000</v>
      </c>
      <c r="D120" s="1248">
        <f>C120/C113*100</f>
        <v>5.4633300297324086</v>
      </c>
      <c r="E120" s="1251">
        <v>12</v>
      </c>
      <c r="F120" s="1250">
        <f t="shared" si="19"/>
        <v>0</v>
      </c>
      <c r="G120" s="232"/>
      <c r="H120" s="1168"/>
      <c r="I120" s="1168"/>
      <c r="J120" s="1168"/>
      <c r="K120" s="1168"/>
      <c r="L120" s="1168"/>
      <c r="M120" s="1168"/>
      <c r="N120" s="1168"/>
      <c r="O120" s="1168"/>
      <c r="P120" s="1168"/>
      <c r="Q120" s="1168"/>
      <c r="R120" s="1168"/>
      <c r="S120" s="1168"/>
      <c r="T120" s="1168"/>
      <c r="U120" s="1168"/>
      <c r="V120" s="1168"/>
      <c r="W120" s="1168"/>
      <c r="X120" s="1168"/>
      <c r="Y120" s="1168"/>
    </row>
    <row r="121" spans="1:25" ht="25.5" customHeight="1">
      <c r="A121" s="1245"/>
      <c r="B121" s="1246" t="s">
        <v>460</v>
      </c>
      <c r="C121" s="1247">
        <v>3000000</v>
      </c>
      <c r="D121" s="1248">
        <f>C121/C113*100</f>
        <v>9.2913776015857295</v>
      </c>
      <c r="E121" s="1251">
        <v>2000</v>
      </c>
      <c r="F121" s="1250">
        <f t="shared" si="19"/>
        <v>0</v>
      </c>
      <c r="G121" s="232"/>
      <c r="H121" s="1168"/>
      <c r="I121" s="1168"/>
      <c r="J121" s="1168"/>
      <c r="K121" s="1168"/>
      <c r="L121" s="1168"/>
      <c r="M121" s="1168"/>
      <c r="N121" s="1168"/>
      <c r="O121" s="1168"/>
      <c r="P121" s="1168"/>
      <c r="Q121" s="1168"/>
      <c r="R121" s="1168"/>
      <c r="S121" s="1168"/>
      <c r="T121" s="1168"/>
      <c r="U121" s="1168"/>
      <c r="V121" s="1168"/>
      <c r="W121" s="1168"/>
      <c r="X121" s="1168"/>
      <c r="Y121" s="1168"/>
    </row>
    <row r="122" spans="1:25" ht="25.5" customHeight="1">
      <c r="A122" s="1245"/>
      <c r="B122" s="1246" t="s">
        <v>461</v>
      </c>
      <c r="C122" s="1247">
        <v>3000000</v>
      </c>
      <c r="D122" s="1248">
        <f>C122/C113*100</f>
        <v>9.2913776015857295</v>
      </c>
      <c r="E122" s="1251">
        <v>600</v>
      </c>
      <c r="F122" s="1250">
        <f t="shared" si="19"/>
        <v>0</v>
      </c>
      <c r="G122" s="232"/>
      <c r="H122" s="1168"/>
      <c r="I122" s="1168"/>
      <c r="J122" s="1168"/>
      <c r="K122" s="1168"/>
      <c r="L122" s="1168"/>
      <c r="M122" s="1168"/>
      <c r="N122" s="1168"/>
      <c r="O122" s="1168"/>
      <c r="P122" s="1168"/>
      <c r="Q122" s="1168"/>
      <c r="R122" s="1168"/>
      <c r="S122" s="1168"/>
      <c r="T122" s="1168"/>
      <c r="U122" s="1168"/>
      <c r="V122" s="1168"/>
      <c r="W122" s="1168"/>
      <c r="X122" s="1168"/>
      <c r="Y122" s="1168"/>
    </row>
    <row r="123" spans="1:25" ht="25.5" customHeight="1">
      <c r="A123" s="1245"/>
      <c r="B123" s="1246" t="s">
        <v>462</v>
      </c>
      <c r="C123" s="1247">
        <v>1750000</v>
      </c>
      <c r="D123" s="1248">
        <f>C123/C113*100</f>
        <v>5.4199702675916752</v>
      </c>
      <c r="E123" s="1252">
        <v>5000</v>
      </c>
      <c r="F123" s="1250">
        <f t="shared" si="19"/>
        <v>0</v>
      </c>
      <c r="G123" s="232"/>
      <c r="H123" s="1168"/>
      <c r="I123" s="1168"/>
      <c r="J123" s="1168"/>
      <c r="K123" s="1168"/>
      <c r="L123" s="1168"/>
      <c r="M123" s="1168"/>
      <c r="N123" s="1168"/>
      <c r="O123" s="1168"/>
      <c r="P123" s="1168"/>
      <c r="Q123" s="1168"/>
      <c r="R123" s="1168"/>
      <c r="S123" s="1168"/>
      <c r="T123" s="1168"/>
      <c r="U123" s="1168"/>
      <c r="V123" s="1168"/>
      <c r="W123" s="1168"/>
      <c r="X123" s="1168"/>
      <c r="Y123" s="1168"/>
    </row>
    <row r="124" spans="1:25" ht="25.5" customHeight="1">
      <c r="A124" s="1245"/>
      <c r="B124" s="1246" t="s">
        <v>463</v>
      </c>
      <c r="C124" s="1247">
        <v>3600000</v>
      </c>
      <c r="D124" s="1248">
        <f>C124/C113*100</f>
        <v>11.149653121902874</v>
      </c>
      <c r="E124" s="1249">
        <v>12</v>
      </c>
      <c r="F124" s="1250">
        <f t="shared" si="19"/>
        <v>0</v>
      </c>
      <c r="G124" s="232"/>
      <c r="H124" s="1168"/>
      <c r="I124" s="1168"/>
      <c r="J124" s="1168"/>
      <c r="K124" s="1168"/>
      <c r="L124" s="1168"/>
      <c r="M124" s="1168"/>
      <c r="N124" s="1168"/>
      <c r="O124" s="1168"/>
      <c r="P124" s="1168"/>
      <c r="Q124" s="1168"/>
      <c r="R124" s="1168"/>
      <c r="S124" s="1168"/>
      <c r="T124" s="1168"/>
      <c r="U124" s="1168"/>
      <c r="V124" s="1168"/>
      <c r="W124" s="1168"/>
      <c r="X124" s="1168"/>
      <c r="Y124" s="1168"/>
    </row>
    <row r="125" spans="1:25" ht="25.5" customHeight="1">
      <c r="A125" s="1245"/>
      <c r="B125" s="1246" t="s">
        <v>464</v>
      </c>
      <c r="C125" s="1247">
        <v>4800000</v>
      </c>
      <c r="D125" s="1248">
        <f>C125/C113*100</f>
        <v>14.866204162537166</v>
      </c>
      <c r="E125" s="1251">
        <v>12</v>
      </c>
      <c r="F125" s="1250">
        <f t="shared" si="19"/>
        <v>0</v>
      </c>
      <c r="G125" s="232"/>
      <c r="H125" s="1168"/>
      <c r="I125" s="1168"/>
      <c r="J125" s="1168"/>
      <c r="K125" s="1168"/>
      <c r="L125" s="1168"/>
      <c r="M125" s="1168"/>
      <c r="N125" s="1168"/>
      <c r="O125" s="1168"/>
      <c r="P125" s="1168"/>
      <c r="Q125" s="1168"/>
      <c r="R125" s="1168"/>
      <c r="S125" s="1168"/>
      <c r="T125" s="1168"/>
      <c r="U125" s="1168"/>
      <c r="V125" s="1168"/>
      <c r="W125" s="1168"/>
      <c r="X125" s="1168"/>
      <c r="Y125" s="1168"/>
    </row>
    <row r="126" spans="1:25" ht="25.5" customHeight="1">
      <c r="A126" s="1245"/>
      <c r="B126" s="1246" t="s">
        <v>465</v>
      </c>
      <c r="C126" s="1247">
        <v>11548000</v>
      </c>
      <c r="D126" s="1248">
        <f>C126/C113*100</f>
        <v>35.765609514370666</v>
      </c>
      <c r="E126" s="1251">
        <v>5774</v>
      </c>
      <c r="F126" s="1250">
        <f t="shared" si="19"/>
        <v>0</v>
      </c>
      <c r="G126" s="1253">
        <f>SUM(F114:F126)</f>
        <v>0</v>
      </c>
      <c r="H126" s="1168"/>
      <c r="I126" s="1168"/>
      <c r="J126" s="1168"/>
      <c r="K126" s="1168"/>
      <c r="L126" s="1168"/>
      <c r="M126" s="1168"/>
      <c r="N126" s="1168"/>
      <c r="O126" s="1168"/>
      <c r="P126" s="1168"/>
      <c r="Q126" s="1168"/>
      <c r="R126" s="1168"/>
      <c r="S126" s="1168"/>
      <c r="T126" s="1168"/>
      <c r="U126" s="1168"/>
      <c r="V126" s="1168"/>
      <c r="W126" s="1168"/>
      <c r="X126" s="1168"/>
      <c r="Y126" s="1168"/>
    </row>
    <row r="127" spans="1:25" ht="25.5" customHeight="1">
      <c r="A127" s="1215"/>
      <c r="B127" s="1224" t="s">
        <v>79</v>
      </c>
      <c r="C127" s="1225">
        <f>SUM(C128)</f>
        <v>500000</v>
      </c>
      <c r="D127" s="741"/>
      <c r="E127" s="242"/>
      <c r="F127" s="1199"/>
      <c r="G127" s="232"/>
      <c r="H127" s="1168"/>
      <c r="I127" s="1168"/>
      <c r="J127" s="1168"/>
      <c r="K127" s="1168"/>
      <c r="L127" s="1168"/>
      <c r="M127" s="1168"/>
      <c r="N127" s="1168"/>
      <c r="O127" s="1168"/>
      <c r="P127" s="1168"/>
      <c r="Q127" s="1168"/>
      <c r="R127" s="1168"/>
      <c r="S127" s="1168"/>
      <c r="T127" s="1168"/>
      <c r="U127" s="1168"/>
      <c r="V127" s="1168"/>
      <c r="W127" s="1168"/>
      <c r="X127" s="1168"/>
      <c r="Y127" s="1168"/>
    </row>
    <row r="128" spans="1:25" ht="14.25" customHeight="1">
      <c r="A128" s="242"/>
      <c r="B128" s="1254" t="s">
        <v>466</v>
      </c>
      <c r="C128" s="1255">
        <v>500000</v>
      </c>
      <c r="D128" s="1256">
        <f>C128/C127*100</f>
        <v>100</v>
      </c>
      <c r="E128" s="1257">
        <v>50</v>
      </c>
      <c r="F128" s="1199">
        <f>0/E128*D128</f>
        <v>0</v>
      </c>
      <c r="G128" s="1204">
        <f>SUM(F128)</f>
        <v>0</v>
      </c>
      <c r="H128" s="1168"/>
      <c r="I128" s="1168"/>
      <c r="J128" s="1168"/>
      <c r="K128" s="1168"/>
      <c r="L128" s="1168"/>
      <c r="M128" s="1168"/>
      <c r="N128" s="1168"/>
      <c r="O128" s="1168"/>
      <c r="P128" s="1168"/>
      <c r="Q128" s="1168"/>
      <c r="R128" s="1168"/>
      <c r="S128" s="1168"/>
      <c r="T128" s="1168"/>
      <c r="U128" s="1168"/>
      <c r="V128" s="1168"/>
      <c r="W128" s="1168"/>
      <c r="X128" s="1168"/>
      <c r="Y128" s="1168"/>
    </row>
    <row r="129" spans="1:25" ht="25.5" customHeight="1">
      <c r="A129" s="1215"/>
      <c r="B129" s="1224" t="s">
        <v>81</v>
      </c>
      <c r="C129" s="1225">
        <f>SUM(C130:C135)</f>
        <v>3824000</v>
      </c>
      <c r="D129" s="741"/>
      <c r="E129" s="726"/>
      <c r="F129" s="1199"/>
      <c r="G129" s="232"/>
      <c r="H129" s="1168"/>
      <c r="I129" s="1168"/>
      <c r="J129" s="1168"/>
      <c r="K129" s="1168"/>
      <c r="L129" s="1168"/>
      <c r="M129" s="1168"/>
      <c r="N129" s="1168"/>
      <c r="O129" s="1168"/>
      <c r="P129" s="1168"/>
      <c r="Q129" s="1168"/>
      <c r="R129" s="1168"/>
      <c r="S129" s="1168"/>
      <c r="T129" s="1168"/>
      <c r="U129" s="1168"/>
      <c r="V129" s="1168"/>
      <c r="W129" s="1168"/>
      <c r="X129" s="1168"/>
      <c r="Y129" s="1168"/>
    </row>
    <row r="130" spans="1:25" ht="14.25" customHeight="1">
      <c r="A130" s="242"/>
      <c r="B130" s="1258" t="s">
        <v>467</v>
      </c>
      <c r="C130" s="1247">
        <v>134000</v>
      </c>
      <c r="D130" s="1248">
        <f>C130/C129*100</f>
        <v>3.50418410041841</v>
      </c>
      <c r="E130" s="1251">
        <v>1</v>
      </c>
      <c r="F130" s="1250">
        <f t="shared" ref="F130:F135" si="20">0/E130*D130</f>
        <v>0</v>
      </c>
      <c r="G130" s="1204"/>
      <c r="H130" s="1168"/>
      <c r="I130" s="1168"/>
      <c r="J130" s="1168"/>
      <c r="K130" s="1168"/>
      <c r="L130" s="1168"/>
      <c r="M130" s="1168"/>
      <c r="N130" s="1168"/>
      <c r="O130" s="1168"/>
      <c r="P130" s="1168"/>
      <c r="Q130" s="1168"/>
      <c r="R130" s="1168"/>
      <c r="S130" s="1168"/>
      <c r="T130" s="1168"/>
      <c r="U130" s="1168"/>
      <c r="V130" s="1168"/>
      <c r="W130" s="1168"/>
      <c r="X130" s="1168"/>
      <c r="Y130" s="1168"/>
    </row>
    <row r="131" spans="1:25" ht="14.25" customHeight="1">
      <c r="A131" s="242"/>
      <c r="B131" s="1258" t="s">
        <v>468</v>
      </c>
      <c r="C131" s="1176">
        <v>134000</v>
      </c>
      <c r="D131" s="1248">
        <f>C131/C129*100</f>
        <v>3.50418410041841</v>
      </c>
      <c r="E131" s="1257">
        <v>1</v>
      </c>
      <c r="F131" s="1250">
        <f t="shared" si="20"/>
        <v>0</v>
      </c>
      <c r="G131" s="1204"/>
      <c r="H131" s="1168"/>
      <c r="I131" s="1168"/>
      <c r="J131" s="1168"/>
      <c r="K131" s="1168"/>
      <c r="L131" s="1168"/>
      <c r="M131" s="1168"/>
      <c r="N131" s="1168"/>
      <c r="O131" s="1168"/>
      <c r="P131" s="1168"/>
      <c r="Q131" s="1168"/>
      <c r="R131" s="1168"/>
      <c r="S131" s="1168"/>
      <c r="T131" s="1168"/>
      <c r="U131" s="1168"/>
      <c r="V131" s="1168"/>
      <c r="W131" s="1168"/>
      <c r="X131" s="1168"/>
      <c r="Y131" s="1168"/>
    </row>
    <row r="132" spans="1:25" ht="14.25" customHeight="1">
      <c r="A132" s="242"/>
      <c r="B132" s="1258" t="s">
        <v>469</v>
      </c>
      <c r="C132" s="1176">
        <v>129000</v>
      </c>
      <c r="D132" s="1248">
        <f>C132/C129*100</f>
        <v>3.3734309623430963</v>
      </c>
      <c r="E132" s="1257">
        <v>1</v>
      </c>
      <c r="F132" s="1250">
        <f t="shared" si="20"/>
        <v>0</v>
      </c>
      <c r="G132" s="1204"/>
      <c r="H132" s="1168"/>
      <c r="I132" s="1168"/>
      <c r="J132" s="1168"/>
      <c r="K132" s="1168"/>
      <c r="L132" s="1168"/>
      <c r="M132" s="1168"/>
      <c r="N132" s="1168"/>
      <c r="O132" s="1168"/>
      <c r="P132" s="1168"/>
      <c r="Q132" s="1168"/>
      <c r="R132" s="1168"/>
      <c r="S132" s="1168"/>
      <c r="T132" s="1168"/>
      <c r="U132" s="1168"/>
      <c r="V132" s="1168"/>
      <c r="W132" s="1168"/>
      <c r="X132" s="1168"/>
      <c r="Y132" s="1168"/>
    </row>
    <row r="133" spans="1:25" ht="14.25" customHeight="1">
      <c r="A133" s="242"/>
      <c r="B133" s="1258" t="s">
        <v>470</v>
      </c>
      <c r="C133" s="1176">
        <v>129000</v>
      </c>
      <c r="D133" s="1248">
        <f>C133/C129*100</f>
        <v>3.3734309623430963</v>
      </c>
      <c r="E133" s="1257">
        <v>1</v>
      </c>
      <c r="F133" s="1250">
        <f t="shared" si="20"/>
        <v>0</v>
      </c>
      <c r="G133" s="1204"/>
      <c r="H133" s="1168"/>
      <c r="I133" s="1168"/>
      <c r="J133" s="1168"/>
      <c r="K133" s="1168"/>
      <c r="L133" s="1168"/>
      <c r="M133" s="1168"/>
      <c r="N133" s="1168"/>
      <c r="O133" s="1168"/>
      <c r="P133" s="1168"/>
      <c r="Q133" s="1168"/>
      <c r="R133" s="1168"/>
      <c r="S133" s="1168"/>
      <c r="T133" s="1168"/>
      <c r="U133" s="1168"/>
      <c r="V133" s="1168"/>
      <c r="W133" s="1168"/>
      <c r="X133" s="1168"/>
      <c r="Y133" s="1168"/>
    </row>
    <row r="134" spans="1:25" ht="14.25" customHeight="1">
      <c r="A134" s="242"/>
      <c r="B134" s="1258" t="s">
        <v>471</v>
      </c>
      <c r="C134" s="1176">
        <v>1611000</v>
      </c>
      <c r="D134" s="1248">
        <f>C134/C129*100</f>
        <v>42.128661087866107</v>
      </c>
      <c r="E134" s="1257">
        <v>1</v>
      </c>
      <c r="F134" s="1250">
        <f t="shared" si="20"/>
        <v>0</v>
      </c>
      <c r="G134" s="1204"/>
      <c r="H134" s="1168"/>
      <c r="I134" s="1168"/>
      <c r="J134" s="1168"/>
      <c r="K134" s="1168"/>
      <c r="L134" s="1168"/>
      <c r="M134" s="1168"/>
      <c r="N134" s="1168"/>
      <c r="O134" s="1168"/>
      <c r="P134" s="1168"/>
      <c r="Q134" s="1168"/>
      <c r="R134" s="1168"/>
      <c r="S134" s="1168"/>
      <c r="T134" s="1168"/>
      <c r="U134" s="1168"/>
      <c r="V134" s="1168"/>
      <c r="W134" s="1168"/>
      <c r="X134" s="1168"/>
      <c r="Y134" s="1168"/>
    </row>
    <row r="135" spans="1:25" ht="14.25" customHeight="1">
      <c r="A135" s="242"/>
      <c r="B135" s="1258" t="s">
        <v>472</v>
      </c>
      <c r="C135" s="1176">
        <v>1687000</v>
      </c>
      <c r="D135" s="1248">
        <f>C135/C129*100</f>
        <v>44.11610878661088</v>
      </c>
      <c r="E135" s="1257">
        <v>1</v>
      </c>
      <c r="F135" s="1250">
        <f t="shared" si="20"/>
        <v>0</v>
      </c>
      <c r="G135" s="1204">
        <f>SUM(F130:F135)</f>
        <v>0</v>
      </c>
      <c r="H135" s="1168"/>
      <c r="I135" s="1168"/>
      <c r="J135" s="1168"/>
      <c r="K135" s="1168"/>
      <c r="L135" s="1168"/>
      <c r="M135" s="1168"/>
      <c r="N135" s="1168"/>
      <c r="O135" s="1168"/>
      <c r="P135" s="1168"/>
      <c r="Q135" s="1168"/>
      <c r="R135" s="1168"/>
      <c r="S135" s="1168"/>
      <c r="T135" s="1168"/>
      <c r="U135" s="1168"/>
      <c r="V135" s="1168"/>
      <c r="W135" s="1168"/>
      <c r="X135" s="1168"/>
      <c r="Y135" s="1168"/>
    </row>
    <row r="136" spans="1:25" ht="39" customHeight="1">
      <c r="A136" s="1215"/>
      <c r="B136" s="1224" t="s">
        <v>149</v>
      </c>
      <c r="C136" s="746">
        <f>SUM(C137:C139)</f>
        <v>10298000</v>
      </c>
      <c r="D136" s="1259"/>
      <c r="E136" s="726"/>
      <c r="F136" s="1199"/>
      <c r="G136" s="232"/>
      <c r="H136" s="1168"/>
      <c r="I136" s="1168"/>
      <c r="J136" s="1168"/>
      <c r="K136" s="1168"/>
      <c r="L136" s="1168"/>
      <c r="M136" s="1168"/>
      <c r="N136" s="1168"/>
      <c r="O136" s="1168"/>
      <c r="P136" s="1168"/>
      <c r="Q136" s="1168"/>
      <c r="R136" s="1168"/>
      <c r="S136" s="1168"/>
      <c r="T136" s="1168"/>
      <c r="U136" s="1168"/>
      <c r="V136" s="1168"/>
      <c r="W136" s="1168"/>
      <c r="X136" s="1168"/>
      <c r="Y136" s="1168"/>
    </row>
    <row r="137" spans="1:25" ht="14.25" customHeight="1">
      <c r="A137" s="242"/>
      <c r="B137" s="1232" t="s">
        <v>473</v>
      </c>
      <c r="C137" s="1260">
        <v>798000</v>
      </c>
      <c r="D137" s="1261">
        <f>C137/C136*100</f>
        <v>7.7490774907749085</v>
      </c>
      <c r="E137" s="726">
        <v>6</v>
      </c>
      <c r="F137" s="1199">
        <f t="shared" ref="F137:F139" si="21">0/E137*D137</f>
        <v>0</v>
      </c>
      <c r="G137" s="1204"/>
      <c r="H137" s="1168"/>
      <c r="I137" s="1168"/>
      <c r="J137" s="1168"/>
      <c r="K137" s="1168"/>
      <c r="L137" s="1168"/>
      <c r="M137" s="1168"/>
      <c r="N137" s="1168"/>
      <c r="O137" s="1168"/>
      <c r="P137" s="1168"/>
      <c r="Q137" s="1168"/>
      <c r="R137" s="1168"/>
      <c r="S137" s="1168"/>
      <c r="T137" s="1168"/>
      <c r="U137" s="1168"/>
      <c r="V137" s="1168"/>
      <c r="W137" s="1168"/>
      <c r="X137" s="1168"/>
      <c r="Y137" s="1168"/>
    </row>
    <row r="138" spans="1:25" ht="14.25" customHeight="1">
      <c r="A138" s="242"/>
      <c r="B138" s="1232" t="s">
        <v>474</v>
      </c>
      <c r="C138" s="1260">
        <v>3250000</v>
      </c>
      <c r="D138" s="1261">
        <f>C138/C136*100</f>
        <v>31.559526121577004</v>
      </c>
      <c r="E138" s="1257">
        <v>50</v>
      </c>
      <c r="F138" s="1199">
        <f t="shared" si="21"/>
        <v>0</v>
      </c>
      <c r="G138" s="1204"/>
      <c r="H138" s="1168"/>
      <c r="I138" s="1168"/>
      <c r="J138" s="1168"/>
      <c r="K138" s="1168"/>
      <c r="L138" s="1168"/>
      <c r="M138" s="1168"/>
      <c r="N138" s="1168"/>
      <c r="O138" s="1168"/>
      <c r="P138" s="1168"/>
      <c r="Q138" s="1168"/>
      <c r="R138" s="1168"/>
      <c r="S138" s="1168"/>
      <c r="T138" s="1168"/>
      <c r="U138" s="1168"/>
      <c r="V138" s="1168"/>
      <c r="W138" s="1168"/>
      <c r="X138" s="1168"/>
      <c r="Y138" s="1168"/>
    </row>
    <row r="139" spans="1:25" ht="14.25" customHeight="1">
      <c r="A139" s="242"/>
      <c r="B139" s="1232" t="s">
        <v>475</v>
      </c>
      <c r="C139" s="1260">
        <v>6250000</v>
      </c>
      <c r="D139" s="1261">
        <f>C139/C136*100</f>
        <v>60.691396387648091</v>
      </c>
      <c r="E139" s="1257">
        <v>50</v>
      </c>
      <c r="F139" s="1199">
        <f t="shared" si="21"/>
        <v>0</v>
      </c>
      <c r="G139" s="1204">
        <f>SUM(F137:F139)</f>
        <v>0</v>
      </c>
      <c r="H139" s="1168"/>
      <c r="I139" s="1168"/>
      <c r="J139" s="1168"/>
      <c r="K139" s="1168"/>
      <c r="L139" s="1168"/>
      <c r="M139" s="1168"/>
      <c r="N139" s="1168"/>
      <c r="O139" s="1168"/>
      <c r="P139" s="1168"/>
      <c r="Q139" s="1168"/>
      <c r="R139" s="1168"/>
      <c r="S139" s="1168"/>
      <c r="T139" s="1168"/>
      <c r="U139" s="1168"/>
      <c r="V139" s="1168"/>
      <c r="W139" s="1168"/>
      <c r="X139" s="1168"/>
      <c r="Y139" s="1168"/>
    </row>
    <row r="140" spans="1:25" ht="25.5" customHeight="1">
      <c r="A140" s="1215"/>
      <c r="B140" s="1224" t="s">
        <v>151</v>
      </c>
      <c r="C140" s="1262">
        <f>SUM(C141)</f>
        <v>552000</v>
      </c>
      <c r="D140" s="1259"/>
      <c r="E140" s="1263"/>
      <c r="F140" s="1199"/>
      <c r="G140" s="1204"/>
      <c r="H140" s="1168"/>
      <c r="I140" s="1168"/>
      <c r="J140" s="1168"/>
      <c r="K140" s="1168"/>
      <c r="L140" s="1168"/>
      <c r="M140" s="1168"/>
      <c r="N140" s="1168"/>
      <c r="O140" s="1168"/>
      <c r="P140" s="1168"/>
      <c r="Q140" s="1168"/>
      <c r="R140" s="1168"/>
      <c r="S140" s="1168"/>
      <c r="T140" s="1168"/>
      <c r="U140" s="1168"/>
      <c r="V140" s="1168"/>
      <c r="W140" s="1168"/>
      <c r="X140" s="1168"/>
      <c r="Y140" s="1168"/>
    </row>
    <row r="141" spans="1:25" ht="14.25" customHeight="1">
      <c r="A141" s="242"/>
      <c r="B141" s="1258" t="s">
        <v>476</v>
      </c>
      <c r="C141" s="1176">
        <v>552000</v>
      </c>
      <c r="D141" s="1233">
        <f>C141/C140*100</f>
        <v>100</v>
      </c>
      <c r="E141" s="1264">
        <v>12</v>
      </c>
      <c r="F141" s="1199">
        <f>0/E141*D141</f>
        <v>0</v>
      </c>
      <c r="G141" s="1204">
        <f>SUM(F141)</f>
        <v>0</v>
      </c>
      <c r="H141" s="1168"/>
      <c r="I141" s="1168"/>
      <c r="J141" s="1168"/>
      <c r="K141" s="1168"/>
      <c r="L141" s="1168"/>
      <c r="M141" s="1168"/>
      <c r="N141" s="1168"/>
      <c r="O141" s="1168"/>
      <c r="P141" s="1168"/>
      <c r="Q141" s="1168"/>
      <c r="R141" s="1168"/>
      <c r="S141" s="1168"/>
      <c r="T141" s="1168"/>
      <c r="U141" s="1168"/>
      <c r="V141" s="1168"/>
      <c r="W141" s="1168"/>
      <c r="X141" s="1168"/>
      <c r="Y141" s="1168"/>
    </row>
    <row r="142" spans="1:25" ht="14.25" customHeight="1">
      <c r="A142" s="1215"/>
      <c r="B142" s="1224" t="s">
        <v>235</v>
      </c>
      <c r="C142" s="1262">
        <f>SUM(C143:C149)</f>
        <v>2000000</v>
      </c>
      <c r="D142" s="1259"/>
      <c r="E142" s="651"/>
      <c r="F142" s="1199"/>
      <c r="G142" s="1204"/>
      <c r="H142" s="1168"/>
      <c r="I142" s="1168"/>
      <c r="J142" s="1168"/>
      <c r="K142" s="1168"/>
      <c r="L142" s="1168"/>
      <c r="M142" s="1168"/>
      <c r="N142" s="1168"/>
      <c r="O142" s="1168"/>
      <c r="P142" s="1168"/>
      <c r="Q142" s="1168"/>
      <c r="R142" s="1168"/>
      <c r="S142" s="1168"/>
      <c r="T142" s="1168"/>
      <c r="U142" s="1168"/>
      <c r="V142" s="1168"/>
      <c r="W142" s="1168"/>
      <c r="X142" s="1168"/>
      <c r="Y142" s="1168"/>
    </row>
    <row r="143" spans="1:25" ht="14.25" customHeight="1">
      <c r="A143" s="242"/>
      <c r="B143" s="1241" t="s">
        <v>477</v>
      </c>
      <c r="C143" s="1219">
        <v>88000</v>
      </c>
      <c r="D143" s="1261">
        <f>C143/C142*100</f>
        <v>4.3999999999999995</v>
      </c>
      <c r="E143" s="1265">
        <v>4</v>
      </c>
      <c r="F143" s="1199">
        <f t="shared" ref="F143:F149" si="22">0/E143*D143</f>
        <v>0</v>
      </c>
      <c r="G143" s="1204"/>
      <c r="H143" s="1168"/>
      <c r="I143" s="1168"/>
      <c r="J143" s="1168"/>
      <c r="K143" s="1168"/>
      <c r="L143" s="1168"/>
      <c r="M143" s="1168"/>
      <c r="N143" s="1168"/>
      <c r="O143" s="1168"/>
      <c r="P143" s="1168"/>
      <c r="Q143" s="1168"/>
      <c r="R143" s="1168"/>
      <c r="S143" s="1168"/>
      <c r="T143" s="1168"/>
      <c r="U143" s="1168"/>
      <c r="V143" s="1168"/>
      <c r="W143" s="1168"/>
      <c r="X143" s="1168"/>
      <c r="Y143" s="1168"/>
    </row>
    <row r="144" spans="1:25" ht="14.25" customHeight="1">
      <c r="A144" s="242"/>
      <c r="B144" s="1241" t="s">
        <v>478</v>
      </c>
      <c r="C144" s="1266">
        <v>132000</v>
      </c>
      <c r="D144" s="1261">
        <f>C144/C142*100</f>
        <v>6.6000000000000005</v>
      </c>
      <c r="E144" s="1239">
        <v>12</v>
      </c>
      <c r="F144" s="1199">
        <f t="shared" si="22"/>
        <v>0</v>
      </c>
      <c r="G144" s="1204"/>
      <c r="H144" s="1168"/>
      <c r="I144" s="1168"/>
      <c r="J144" s="1168"/>
      <c r="K144" s="1168"/>
      <c r="L144" s="1168"/>
      <c r="M144" s="1168"/>
      <c r="N144" s="1168"/>
      <c r="O144" s="1168"/>
      <c r="P144" s="1168"/>
      <c r="Q144" s="1168"/>
      <c r="R144" s="1168"/>
      <c r="S144" s="1168"/>
      <c r="T144" s="1168"/>
      <c r="U144" s="1168"/>
      <c r="V144" s="1168"/>
      <c r="W144" s="1168"/>
      <c r="X144" s="1168"/>
      <c r="Y144" s="1168"/>
    </row>
    <row r="145" spans="1:25" ht="14.25" customHeight="1">
      <c r="A145" s="242"/>
      <c r="B145" s="1241" t="s">
        <v>479</v>
      </c>
      <c r="C145" s="1266">
        <v>152000</v>
      </c>
      <c r="D145" s="1261">
        <f>C145/C142*100</f>
        <v>7.6</v>
      </c>
      <c r="E145" s="1265">
        <v>4</v>
      </c>
      <c r="F145" s="1199">
        <f t="shared" si="22"/>
        <v>0</v>
      </c>
      <c r="G145" s="1204"/>
      <c r="H145" s="1168"/>
      <c r="I145" s="1168"/>
      <c r="J145" s="1168"/>
      <c r="K145" s="1168"/>
      <c r="L145" s="1168"/>
      <c r="M145" s="1168"/>
      <c r="N145" s="1168"/>
      <c r="O145" s="1168"/>
      <c r="P145" s="1168"/>
      <c r="Q145" s="1168"/>
      <c r="R145" s="1168"/>
      <c r="S145" s="1168"/>
      <c r="T145" s="1168"/>
      <c r="U145" s="1168"/>
      <c r="V145" s="1168"/>
      <c r="W145" s="1168"/>
      <c r="X145" s="1168"/>
      <c r="Y145" s="1168"/>
    </row>
    <row r="146" spans="1:25" ht="14.25" customHeight="1">
      <c r="A146" s="242"/>
      <c r="B146" s="1241" t="s">
        <v>480</v>
      </c>
      <c r="C146" s="1266">
        <v>184000</v>
      </c>
      <c r="D146" s="1261">
        <f>C146/C142*100</f>
        <v>9.1999999999999993</v>
      </c>
      <c r="E146" s="1265">
        <v>4</v>
      </c>
      <c r="F146" s="1199">
        <f t="shared" si="22"/>
        <v>0</v>
      </c>
      <c r="G146" s="1204"/>
      <c r="H146" s="1168"/>
      <c r="I146" s="1168"/>
      <c r="J146" s="1168"/>
      <c r="K146" s="1168"/>
      <c r="L146" s="1168"/>
      <c r="M146" s="1168"/>
      <c r="N146" s="1168"/>
      <c r="O146" s="1168"/>
      <c r="P146" s="1168"/>
      <c r="Q146" s="1168"/>
      <c r="R146" s="1168"/>
      <c r="S146" s="1168"/>
      <c r="T146" s="1168"/>
      <c r="U146" s="1168"/>
      <c r="V146" s="1168"/>
      <c r="W146" s="1168"/>
      <c r="X146" s="1168"/>
      <c r="Y146" s="1168"/>
    </row>
    <row r="147" spans="1:25" ht="14.25" customHeight="1">
      <c r="A147" s="242"/>
      <c r="B147" s="1241" t="s">
        <v>481</v>
      </c>
      <c r="C147" s="1266">
        <v>196000</v>
      </c>
      <c r="D147" s="1261">
        <f>C147/C142*100</f>
        <v>9.8000000000000007</v>
      </c>
      <c r="E147" s="1265">
        <v>4</v>
      </c>
      <c r="F147" s="1199">
        <f t="shared" si="22"/>
        <v>0</v>
      </c>
      <c r="G147" s="1204"/>
      <c r="H147" s="1168"/>
      <c r="I147" s="1168"/>
      <c r="J147" s="1168"/>
      <c r="K147" s="1168"/>
      <c r="L147" s="1168"/>
      <c r="M147" s="1168"/>
      <c r="N147" s="1168"/>
      <c r="O147" s="1168"/>
      <c r="P147" s="1168"/>
      <c r="Q147" s="1168"/>
      <c r="R147" s="1168"/>
      <c r="S147" s="1168"/>
      <c r="T147" s="1168"/>
      <c r="U147" s="1168"/>
      <c r="V147" s="1168"/>
      <c r="W147" s="1168"/>
      <c r="X147" s="1168"/>
      <c r="Y147" s="1168"/>
    </row>
    <row r="148" spans="1:25" ht="14.25" customHeight="1">
      <c r="A148" s="242"/>
      <c r="B148" s="1241" t="s">
        <v>482</v>
      </c>
      <c r="C148" s="1266">
        <v>588000</v>
      </c>
      <c r="D148" s="1261">
        <f>C148/C142*100</f>
        <v>29.4</v>
      </c>
      <c r="E148" s="1265">
        <v>4</v>
      </c>
      <c r="F148" s="1199">
        <f t="shared" si="22"/>
        <v>0</v>
      </c>
      <c r="G148" s="1204"/>
      <c r="H148" s="1168"/>
      <c r="I148" s="1168"/>
      <c r="J148" s="1168"/>
      <c r="K148" s="1168"/>
      <c r="L148" s="1168"/>
      <c r="M148" s="1168"/>
      <c r="N148" s="1168"/>
      <c r="O148" s="1168"/>
      <c r="P148" s="1168"/>
      <c r="Q148" s="1168"/>
      <c r="R148" s="1168"/>
      <c r="S148" s="1168"/>
      <c r="T148" s="1168"/>
      <c r="U148" s="1168"/>
      <c r="V148" s="1168"/>
      <c r="W148" s="1168"/>
      <c r="X148" s="1168"/>
      <c r="Y148" s="1168"/>
    </row>
    <row r="149" spans="1:25" ht="14.25" customHeight="1">
      <c r="A149" s="242"/>
      <c r="B149" s="1241" t="s">
        <v>483</v>
      </c>
      <c r="C149" s="1266">
        <v>660000</v>
      </c>
      <c r="D149" s="1261">
        <f>C149/C142*100</f>
        <v>33</v>
      </c>
      <c r="E149" s="1239">
        <v>12</v>
      </c>
      <c r="F149" s="1199">
        <f t="shared" si="22"/>
        <v>0</v>
      </c>
      <c r="G149" s="1204">
        <f>SUM(F143:F149)</f>
        <v>0</v>
      </c>
      <c r="H149" s="1168"/>
      <c r="I149" s="1168"/>
      <c r="J149" s="1168"/>
      <c r="K149" s="1168"/>
      <c r="L149" s="1168"/>
      <c r="M149" s="1168"/>
      <c r="N149" s="1168"/>
      <c r="O149" s="1168"/>
      <c r="P149" s="1168"/>
      <c r="Q149" s="1168"/>
      <c r="R149" s="1168"/>
      <c r="S149" s="1168"/>
      <c r="T149" s="1168"/>
      <c r="U149" s="1168"/>
      <c r="V149" s="1168"/>
      <c r="W149" s="1168"/>
      <c r="X149" s="1168"/>
      <c r="Y149" s="1168"/>
    </row>
    <row r="150" spans="1:25" ht="14.25" customHeight="1">
      <c r="A150" s="1215"/>
      <c r="B150" s="1224" t="s">
        <v>83</v>
      </c>
      <c r="C150" s="1267">
        <f>SUM(C151)</f>
        <v>4200000</v>
      </c>
      <c r="D150" s="1261"/>
      <c r="E150" s="651"/>
      <c r="F150" s="1199"/>
      <c r="G150" s="1204"/>
      <c r="H150" s="1168"/>
      <c r="I150" s="1168"/>
      <c r="J150" s="1168"/>
      <c r="K150" s="1168"/>
      <c r="L150" s="1168"/>
      <c r="M150" s="1168"/>
      <c r="N150" s="1168"/>
      <c r="O150" s="1168"/>
      <c r="P150" s="1168"/>
      <c r="Q150" s="1168"/>
      <c r="R150" s="1168"/>
      <c r="S150" s="1168"/>
      <c r="T150" s="1168"/>
      <c r="U150" s="1168"/>
      <c r="V150" s="1168"/>
      <c r="W150" s="1168"/>
      <c r="X150" s="1168"/>
      <c r="Y150" s="1168"/>
    </row>
    <row r="151" spans="1:25" ht="14.25" customHeight="1">
      <c r="A151" s="242"/>
      <c r="B151" s="1258" t="s">
        <v>484</v>
      </c>
      <c r="C151" s="1176">
        <v>4200000</v>
      </c>
      <c r="D151" s="1233">
        <f>C151/C150*100</f>
        <v>100</v>
      </c>
      <c r="E151" s="1257">
        <v>280</v>
      </c>
      <c r="F151" s="1199">
        <f>0/E151*D151</f>
        <v>0</v>
      </c>
      <c r="G151" s="1204">
        <f>SUM(F151)</f>
        <v>0</v>
      </c>
      <c r="H151" s="1168"/>
      <c r="I151" s="1168"/>
      <c r="J151" s="1168"/>
      <c r="K151" s="1168"/>
      <c r="L151" s="1168"/>
      <c r="M151" s="1168"/>
      <c r="N151" s="1168"/>
      <c r="O151" s="1168"/>
      <c r="P151" s="1168"/>
      <c r="Q151" s="1168"/>
      <c r="R151" s="1168"/>
      <c r="S151" s="1168"/>
      <c r="T151" s="1168"/>
      <c r="U151" s="1168"/>
      <c r="V151" s="1168"/>
      <c r="W151" s="1168"/>
      <c r="X151" s="1168"/>
      <c r="Y151" s="1168"/>
    </row>
    <row r="152" spans="1:25" ht="14.25" customHeight="1">
      <c r="A152" s="1168"/>
      <c r="B152" s="1168"/>
      <c r="C152" s="1168"/>
      <c r="D152" s="1168"/>
      <c r="E152" s="1168"/>
      <c r="F152" s="1168"/>
      <c r="G152" s="1168"/>
      <c r="H152" s="1168"/>
      <c r="I152" s="1168"/>
      <c r="J152" s="1168"/>
      <c r="K152" s="1168"/>
      <c r="L152" s="1168"/>
      <c r="M152" s="1168"/>
      <c r="N152" s="1168"/>
      <c r="O152" s="1168"/>
      <c r="P152" s="1168"/>
      <c r="Q152" s="1168"/>
      <c r="R152" s="1168"/>
      <c r="S152" s="1168"/>
      <c r="T152" s="1168"/>
      <c r="U152" s="1168"/>
      <c r="V152" s="1168"/>
      <c r="W152" s="1168"/>
      <c r="X152" s="1168"/>
      <c r="Y152" s="1168"/>
    </row>
    <row r="153" spans="1:25" ht="14.25" customHeight="1">
      <c r="A153" s="1268" t="s">
        <v>485</v>
      </c>
      <c r="B153" s="1167"/>
      <c r="C153" s="1269"/>
      <c r="D153" s="1167"/>
      <c r="E153" s="1167"/>
      <c r="F153" s="1167"/>
      <c r="G153" s="1185"/>
      <c r="H153" s="1185"/>
      <c r="I153" s="1168"/>
      <c r="J153" s="1168"/>
      <c r="K153" s="1168"/>
      <c r="L153" s="1168"/>
      <c r="M153" s="1168"/>
      <c r="N153" s="1168"/>
      <c r="O153" s="1168"/>
      <c r="P153" s="1168"/>
      <c r="Q153" s="1168"/>
      <c r="R153" s="1168"/>
      <c r="S153" s="1168"/>
      <c r="T153" s="1168"/>
      <c r="U153" s="1168"/>
      <c r="V153" s="1168"/>
      <c r="W153" s="1168"/>
      <c r="X153" s="1168"/>
      <c r="Y153" s="1168"/>
    </row>
    <row r="154" spans="1:25" ht="57.75" customHeight="1">
      <c r="A154" s="1169" t="s">
        <v>397</v>
      </c>
      <c r="B154" s="1170" t="s">
        <v>59</v>
      </c>
      <c r="C154" s="1171" t="s">
        <v>60</v>
      </c>
      <c r="D154" s="1169" t="s">
        <v>398</v>
      </c>
      <c r="E154" s="1169" t="s">
        <v>399</v>
      </c>
      <c r="F154" s="1169" t="s">
        <v>400</v>
      </c>
      <c r="G154" s="1185"/>
      <c r="H154" s="1185"/>
      <c r="I154" s="1168"/>
      <c r="J154" s="1168"/>
      <c r="K154" s="1168"/>
      <c r="L154" s="1168"/>
      <c r="M154" s="1168"/>
      <c r="N154" s="1168"/>
      <c r="O154" s="1168"/>
      <c r="P154" s="1168"/>
      <c r="Q154" s="1168"/>
      <c r="R154" s="1168"/>
      <c r="S154" s="1168"/>
      <c r="T154" s="1168"/>
      <c r="U154" s="1168"/>
      <c r="V154" s="1168"/>
      <c r="W154" s="1168"/>
      <c r="X154" s="1168"/>
      <c r="Y154" s="1168"/>
    </row>
    <row r="155" spans="1:25" ht="73.5" customHeight="1">
      <c r="A155" s="1270" t="s">
        <v>239</v>
      </c>
      <c r="B155" s="1192" t="s">
        <v>77</v>
      </c>
      <c r="C155" s="1193">
        <f>SUM(C156:C158)</f>
        <v>25978000</v>
      </c>
      <c r="D155" s="1194"/>
      <c r="E155" s="1169"/>
      <c r="F155" s="1174">
        <f>SUM(F156:F158)</f>
        <v>0</v>
      </c>
      <c r="G155" s="1185"/>
      <c r="H155" s="1185" t="s">
        <v>486</v>
      </c>
      <c r="I155" s="1168" t="s">
        <v>38</v>
      </c>
      <c r="J155" s="1168" t="s">
        <v>39</v>
      </c>
      <c r="K155" s="1168" t="s">
        <v>487</v>
      </c>
      <c r="L155" s="1168" t="s">
        <v>41</v>
      </c>
      <c r="M155" s="1168"/>
      <c r="N155" s="1168"/>
      <c r="O155" s="1168"/>
      <c r="P155" s="1168"/>
      <c r="Q155" s="1168"/>
      <c r="R155" s="1168"/>
      <c r="S155" s="1168"/>
      <c r="T155" s="1168"/>
      <c r="U155" s="1168"/>
      <c r="V155" s="1168"/>
      <c r="W155" s="1168"/>
      <c r="X155" s="1168"/>
      <c r="Y155" s="1168"/>
    </row>
    <row r="156" spans="1:25" ht="14.25" customHeight="1">
      <c r="A156" s="1169"/>
      <c r="B156" s="1197" t="s">
        <v>488</v>
      </c>
      <c r="C156" s="1196">
        <v>8828000</v>
      </c>
      <c r="D156" s="1194">
        <f>+C156/C155*100</f>
        <v>33.982600662098697</v>
      </c>
      <c r="E156" s="1169">
        <f>3+2+10+12+3+10+10+500+60</f>
        <v>610</v>
      </c>
      <c r="F156" s="1174">
        <f t="shared" ref="F156:F158" si="23">0/E156*D156</f>
        <v>0</v>
      </c>
      <c r="G156" s="1204">
        <f>SUM(F156:F158)</f>
        <v>0</v>
      </c>
      <c r="H156" s="1185">
        <v>335</v>
      </c>
      <c r="I156" s="1168">
        <v>53</v>
      </c>
      <c r="J156" s="1168"/>
      <c r="K156" s="1168">
        <v>94</v>
      </c>
      <c r="L156" s="1168"/>
      <c r="M156" s="1168"/>
      <c r="N156" s="1168"/>
      <c r="O156" s="1168"/>
      <c r="P156" s="1168"/>
      <c r="Q156" s="1168"/>
      <c r="R156" s="1168"/>
      <c r="S156" s="1168"/>
      <c r="T156" s="1168"/>
      <c r="U156" s="1168"/>
      <c r="V156" s="1168"/>
      <c r="W156" s="1168"/>
      <c r="X156" s="1168"/>
      <c r="Y156" s="1168"/>
    </row>
    <row r="157" spans="1:25" ht="14.25" customHeight="1">
      <c r="A157" s="1169"/>
      <c r="B157" s="1197" t="s">
        <v>489</v>
      </c>
      <c r="C157" s="1196">
        <v>14000000</v>
      </c>
      <c r="D157" s="1194">
        <f>+C157/C155*100</f>
        <v>53.891754561552084</v>
      </c>
      <c r="E157" s="1177">
        <v>40000</v>
      </c>
      <c r="F157" s="1174">
        <f t="shared" si="23"/>
        <v>0</v>
      </c>
      <c r="G157" s="1186"/>
      <c r="H157" s="1185">
        <v>15596</v>
      </c>
      <c r="I157" s="1168">
        <v>4285</v>
      </c>
      <c r="J157" s="1168">
        <v>4285</v>
      </c>
      <c r="K157" s="1168"/>
      <c r="L157" s="1168">
        <v>4431</v>
      </c>
      <c r="M157" s="1168">
        <v>4285</v>
      </c>
      <c r="N157" s="1168"/>
      <c r="O157" s="1168"/>
      <c r="P157" s="1168"/>
      <c r="Q157" s="1168"/>
      <c r="R157" s="1168"/>
      <c r="S157" s="1168"/>
      <c r="T157" s="1168"/>
      <c r="U157" s="1168"/>
      <c r="V157" s="1168"/>
      <c r="W157" s="1168"/>
      <c r="X157" s="1168"/>
      <c r="Y157" s="1168"/>
    </row>
    <row r="158" spans="1:25" ht="14.25" customHeight="1">
      <c r="A158" s="1169"/>
      <c r="B158" s="1197" t="s">
        <v>490</v>
      </c>
      <c r="C158" s="1196">
        <v>3150000</v>
      </c>
      <c r="D158" s="1194">
        <f>+C158/C155*100</f>
        <v>12.125644776349219</v>
      </c>
      <c r="E158" s="1177">
        <v>9</v>
      </c>
      <c r="F158" s="1174">
        <f t="shared" si="23"/>
        <v>0</v>
      </c>
      <c r="G158" s="1186"/>
      <c r="H158" s="1185">
        <v>4</v>
      </c>
      <c r="I158" s="1168"/>
      <c r="J158" s="1168"/>
      <c r="K158" s="1168">
        <v>2</v>
      </c>
      <c r="L158" s="1168">
        <v>2</v>
      </c>
      <c r="M158" s="1168"/>
      <c r="N158" s="1168"/>
      <c r="O158" s="1168"/>
      <c r="P158" s="1168"/>
      <c r="Q158" s="1168"/>
      <c r="R158" s="1168"/>
      <c r="S158" s="1168"/>
      <c r="T158" s="1168"/>
      <c r="U158" s="1168"/>
      <c r="V158" s="1168"/>
      <c r="W158" s="1168"/>
      <c r="X158" s="1168"/>
      <c r="Y158" s="1168"/>
    </row>
    <row r="159" spans="1:25" ht="14.25" customHeight="1">
      <c r="A159" s="1169"/>
      <c r="B159" s="1197"/>
      <c r="C159" s="1195"/>
      <c r="D159" s="1194"/>
      <c r="E159" s="1169"/>
      <c r="F159" s="1174"/>
      <c r="G159" s="1186"/>
      <c r="H159" s="1185"/>
      <c r="I159" s="1168" t="s">
        <v>38</v>
      </c>
      <c r="J159" s="1168"/>
      <c r="K159" s="1168"/>
      <c r="L159" s="1168"/>
      <c r="M159" s="1168"/>
      <c r="N159" s="1168"/>
      <c r="O159" s="1168"/>
      <c r="P159" s="1168"/>
      <c r="Q159" s="1168"/>
      <c r="R159" s="1168"/>
      <c r="S159" s="1168"/>
      <c r="T159" s="1168"/>
      <c r="U159" s="1168"/>
      <c r="V159" s="1168"/>
      <c r="W159" s="1168"/>
      <c r="X159" s="1168"/>
      <c r="Y159" s="1168"/>
    </row>
    <row r="160" spans="1:25" ht="72" customHeight="1">
      <c r="A160" s="1271" t="s">
        <v>242</v>
      </c>
      <c r="B160" s="1172" t="s">
        <v>100</v>
      </c>
      <c r="C160" s="1196">
        <v>8940000</v>
      </c>
      <c r="D160" s="1194">
        <v>100</v>
      </c>
      <c r="E160" s="1177">
        <v>596</v>
      </c>
      <c r="F160" s="1199">
        <f t="shared" ref="F160:F161" si="24">0/E160*D160</f>
        <v>0</v>
      </c>
      <c r="G160" s="1186"/>
      <c r="H160" s="1185"/>
      <c r="I160" s="1168">
        <v>55</v>
      </c>
      <c r="J160" s="1168"/>
      <c r="K160" s="1168">
        <v>85</v>
      </c>
      <c r="L160" s="1168">
        <v>43</v>
      </c>
      <c r="M160" s="1168"/>
      <c r="N160" s="1168"/>
      <c r="O160" s="1168"/>
      <c r="P160" s="1168"/>
      <c r="Q160" s="1168"/>
      <c r="R160" s="1168"/>
      <c r="S160" s="1168"/>
      <c r="T160" s="1168"/>
      <c r="U160" s="1168"/>
      <c r="V160" s="1168"/>
      <c r="W160" s="1168"/>
      <c r="X160" s="1168"/>
      <c r="Y160" s="1168"/>
    </row>
    <row r="161" spans="1:25" ht="39" customHeight="1">
      <c r="A161" s="1169"/>
      <c r="B161" s="1172" t="s">
        <v>491</v>
      </c>
      <c r="C161" s="1195">
        <v>1500000</v>
      </c>
      <c r="D161" s="1194">
        <v>100</v>
      </c>
      <c r="E161" s="1169">
        <v>100</v>
      </c>
      <c r="F161" s="1174">
        <f t="shared" si="24"/>
        <v>0</v>
      </c>
      <c r="G161" s="1186"/>
      <c r="H161" s="1185"/>
      <c r="I161" s="1168"/>
      <c r="J161" s="1168"/>
      <c r="K161" s="1168">
        <v>20</v>
      </c>
      <c r="L161" s="1168">
        <v>45</v>
      </c>
      <c r="M161" s="1168"/>
      <c r="N161" s="1168"/>
      <c r="O161" s="1168"/>
      <c r="P161" s="1168"/>
      <c r="Q161" s="1168"/>
      <c r="R161" s="1168"/>
      <c r="S161" s="1168"/>
      <c r="T161" s="1168"/>
      <c r="U161" s="1168"/>
      <c r="V161" s="1168"/>
      <c r="W161" s="1168"/>
      <c r="X161" s="1168"/>
      <c r="Y161" s="1168"/>
    </row>
    <row r="162" spans="1:25" ht="14.25" customHeight="1">
      <c r="A162" s="1169"/>
      <c r="B162" s="1197"/>
      <c r="C162" s="1272"/>
      <c r="D162" s="1273"/>
      <c r="E162" s="1169"/>
      <c r="F162" s="1169"/>
      <c r="G162" s="1274"/>
      <c r="H162" s="1185"/>
      <c r="I162" s="1168"/>
      <c r="J162" s="1168"/>
      <c r="K162" s="1168"/>
      <c r="L162" s="1168"/>
      <c r="M162" s="1168"/>
      <c r="N162" s="1168"/>
      <c r="O162" s="1168"/>
      <c r="P162" s="1168"/>
      <c r="Q162" s="1168"/>
      <c r="R162" s="1168"/>
      <c r="S162" s="1168"/>
      <c r="T162" s="1168"/>
      <c r="U162" s="1168"/>
      <c r="V162" s="1168"/>
      <c r="W162" s="1168"/>
      <c r="X162" s="1168"/>
      <c r="Y162" s="1168"/>
    </row>
    <row r="163" spans="1:25" ht="73.5" customHeight="1">
      <c r="A163" s="1202" t="s">
        <v>260</v>
      </c>
      <c r="B163" s="1275" t="s">
        <v>113</v>
      </c>
      <c r="C163" s="1276">
        <f>SUM(C164:C173)</f>
        <v>111948000</v>
      </c>
      <c r="D163" s="1277"/>
      <c r="E163" s="1169"/>
      <c r="F163" s="1278">
        <f>SUM(F164:F173)</f>
        <v>0</v>
      </c>
      <c r="G163" s="1274"/>
      <c r="H163" s="1167"/>
      <c r="I163" s="1168" t="s">
        <v>38</v>
      </c>
      <c r="J163" s="1168" t="s">
        <v>39</v>
      </c>
      <c r="K163" s="1168" t="s">
        <v>40</v>
      </c>
      <c r="L163" s="1168" t="s">
        <v>41</v>
      </c>
      <c r="M163" s="1168" t="s">
        <v>30</v>
      </c>
      <c r="N163" s="1168"/>
      <c r="O163" s="1168"/>
      <c r="P163" s="1168"/>
      <c r="Q163" s="1168"/>
      <c r="R163" s="1168"/>
      <c r="S163" s="1168"/>
      <c r="T163" s="1168"/>
      <c r="U163" s="1168"/>
      <c r="V163" s="1168"/>
      <c r="W163" s="1168"/>
      <c r="X163" s="1168"/>
      <c r="Y163" s="1168"/>
    </row>
    <row r="164" spans="1:25" ht="14.25" customHeight="1">
      <c r="A164" s="1169"/>
      <c r="B164" s="1279" t="s">
        <v>492</v>
      </c>
      <c r="C164" s="1280">
        <v>9200000</v>
      </c>
      <c r="D164" s="1277">
        <f>C164/C163*100</f>
        <v>8.2181012612998892</v>
      </c>
      <c r="E164" s="1281">
        <v>184</v>
      </c>
      <c r="F164" s="1282">
        <f t="shared" ref="F164:F173" si="25">0/E164*D164</f>
        <v>0</v>
      </c>
      <c r="G164" s="1204">
        <f>SUM(F164:F173)</f>
        <v>0</v>
      </c>
      <c r="H164" s="1185"/>
      <c r="I164" s="1168">
        <v>15</v>
      </c>
      <c r="J164" s="1168">
        <v>15</v>
      </c>
      <c r="K164" s="1168">
        <v>15</v>
      </c>
      <c r="L164" s="1168">
        <v>15</v>
      </c>
      <c r="M164" s="1168">
        <v>15</v>
      </c>
      <c r="N164" s="1168"/>
      <c r="O164" s="1168"/>
      <c r="P164" s="1168"/>
      <c r="Q164" s="1168"/>
      <c r="R164" s="1168"/>
      <c r="S164" s="1168"/>
      <c r="T164" s="1168"/>
      <c r="U164" s="1168"/>
      <c r="V164" s="1168"/>
      <c r="W164" s="1168"/>
      <c r="X164" s="1168"/>
      <c r="Y164" s="1168"/>
    </row>
    <row r="165" spans="1:25" ht="14.25" customHeight="1">
      <c r="A165" s="1203"/>
      <c r="B165" s="1279" t="s">
        <v>493</v>
      </c>
      <c r="C165" s="1283">
        <v>13448000</v>
      </c>
      <c r="D165" s="1277">
        <f>C165/C163*100</f>
        <v>12.01272019151749</v>
      </c>
      <c r="E165" s="1284">
        <v>13448</v>
      </c>
      <c r="F165" s="1285">
        <f t="shared" si="25"/>
        <v>0</v>
      </c>
      <c r="G165" s="1274"/>
      <c r="H165" s="1185"/>
      <c r="I165" s="1168">
        <v>990</v>
      </c>
      <c r="J165" s="1168">
        <v>1000</v>
      </c>
      <c r="K165" s="1168">
        <v>990</v>
      </c>
      <c r="L165" s="1168">
        <v>1000</v>
      </c>
      <c r="M165" s="1168">
        <v>1000</v>
      </c>
      <c r="N165" s="1168"/>
      <c r="O165" s="1168"/>
      <c r="P165" s="1168"/>
      <c r="Q165" s="1168"/>
      <c r="R165" s="1168"/>
      <c r="S165" s="1168"/>
      <c r="T165" s="1168"/>
      <c r="U165" s="1168"/>
      <c r="V165" s="1168"/>
      <c r="W165" s="1168"/>
      <c r="X165" s="1168"/>
      <c r="Y165" s="1168"/>
    </row>
    <row r="166" spans="1:25" ht="14.25" customHeight="1">
      <c r="A166" s="1169"/>
      <c r="B166" s="1279" t="s">
        <v>494</v>
      </c>
      <c r="C166" s="1280">
        <v>1200000</v>
      </c>
      <c r="D166" s="1277">
        <f>C166/C163*100</f>
        <v>1.0719262514738985</v>
      </c>
      <c r="E166" s="1286">
        <v>24</v>
      </c>
      <c r="F166" s="1285">
        <f t="shared" si="25"/>
        <v>0</v>
      </c>
      <c r="G166" s="1274"/>
      <c r="H166" s="1185"/>
      <c r="I166" s="1168">
        <v>1</v>
      </c>
      <c r="J166" s="1168">
        <v>1</v>
      </c>
      <c r="K166" s="1168">
        <v>1</v>
      </c>
      <c r="L166" s="1168">
        <v>1</v>
      </c>
      <c r="M166" s="1168">
        <v>1</v>
      </c>
      <c r="N166" s="1168"/>
      <c r="O166" s="1168"/>
      <c r="P166" s="1168"/>
      <c r="Q166" s="1168"/>
      <c r="R166" s="1168"/>
      <c r="S166" s="1168"/>
      <c r="T166" s="1168"/>
      <c r="U166" s="1168"/>
      <c r="V166" s="1168"/>
      <c r="W166" s="1168"/>
      <c r="X166" s="1168"/>
      <c r="Y166" s="1168"/>
    </row>
    <row r="167" spans="1:25" ht="14.25" customHeight="1">
      <c r="A167" s="1169"/>
      <c r="B167" s="1287" t="s">
        <v>495</v>
      </c>
      <c r="C167" s="1272">
        <v>10800000</v>
      </c>
      <c r="D167" s="1277">
        <f>+C167/C163*100</f>
        <v>9.6473362632650872</v>
      </c>
      <c r="E167" s="1281">
        <v>720</v>
      </c>
      <c r="F167" s="1282">
        <f t="shared" si="25"/>
        <v>0</v>
      </c>
      <c r="G167" s="1274"/>
      <c r="H167" s="1185"/>
      <c r="I167" s="1168">
        <v>60</v>
      </c>
      <c r="J167" s="1168">
        <v>60</v>
      </c>
      <c r="K167" s="1168">
        <v>60</v>
      </c>
      <c r="L167" s="1168">
        <v>60</v>
      </c>
      <c r="M167" s="1168">
        <v>60</v>
      </c>
      <c r="N167" s="1168"/>
      <c r="O167" s="1168"/>
      <c r="P167" s="1168"/>
      <c r="Q167" s="1168"/>
      <c r="R167" s="1168"/>
      <c r="S167" s="1168"/>
      <c r="T167" s="1168"/>
      <c r="U167" s="1168"/>
      <c r="V167" s="1168"/>
      <c r="W167" s="1168"/>
      <c r="X167" s="1168"/>
      <c r="Y167" s="1168"/>
    </row>
    <row r="168" spans="1:25" ht="14.25" customHeight="1">
      <c r="A168" s="1169"/>
      <c r="B168" s="1287" t="s">
        <v>496</v>
      </c>
      <c r="C168" s="1272">
        <v>8000000</v>
      </c>
      <c r="D168" s="1277">
        <f>+C168/C163*100</f>
        <v>7.1461750098259902</v>
      </c>
      <c r="E168" s="1281">
        <v>4</v>
      </c>
      <c r="F168" s="1282">
        <f t="shared" si="25"/>
        <v>0</v>
      </c>
      <c r="G168" s="1274"/>
      <c r="H168" s="1185"/>
      <c r="I168" s="1168">
        <v>2</v>
      </c>
      <c r="J168" s="1168"/>
      <c r="K168" s="1168"/>
      <c r="L168" s="1168"/>
      <c r="M168" s="1168"/>
      <c r="N168" s="1168"/>
      <c r="O168" s="1168"/>
      <c r="P168" s="1168"/>
      <c r="Q168" s="1168"/>
      <c r="R168" s="1168"/>
      <c r="S168" s="1168"/>
      <c r="T168" s="1168"/>
      <c r="U168" s="1168"/>
      <c r="V168" s="1168"/>
      <c r="W168" s="1168"/>
      <c r="X168" s="1168"/>
      <c r="Y168" s="1168"/>
    </row>
    <row r="169" spans="1:25" ht="14.25" customHeight="1">
      <c r="A169" s="1169"/>
      <c r="B169" s="1287" t="s">
        <v>497</v>
      </c>
      <c r="C169" s="1272">
        <v>8000000</v>
      </c>
      <c r="D169" s="1277">
        <f>+C169/C163*100</f>
        <v>7.1461750098259902</v>
      </c>
      <c r="E169" s="1281">
        <v>4</v>
      </c>
      <c r="F169" s="1282">
        <f t="shared" si="25"/>
        <v>0</v>
      </c>
      <c r="G169" s="1274"/>
      <c r="H169" s="1185"/>
      <c r="I169" s="1168"/>
      <c r="J169" s="1168"/>
      <c r="K169" s="1168"/>
      <c r="L169" s="1168"/>
      <c r="M169" s="1168"/>
      <c r="N169" s="1168"/>
      <c r="O169" s="1168"/>
      <c r="P169" s="1168"/>
      <c r="Q169" s="1168"/>
      <c r="R169" s="1168"/>
      <c r="S169" s="1168"/>
      <c r="T169" s="1168"/>
      <c r="U169" s="1168"/>
      <c r="V169" s="1168"/>
      <c r="W169" s="1168"/>
      <c r="X169" s="1168"/>
      <c r="Y169" s="1168"/>
    </row>
    <row r="170" spans="1:25" ht="14.25" customHeight="1">
      <c r="A170" s="1169"/>
      <c r="B170" s="1287" t="s">
        <v>498</v>
      </c>
      <c r="C170" s="1280">
        <v>49800000</v>
      </c>
      <c r="D170" s="1277">
        <f>+C170/C163*100</f>
        <v>44.48493943616679</v>
      </c>
      <c r="E170" s="1281">
        <v>1</v>
      </c>
      <c r="F170" s="1282">
        <f t="shared" si="25"/>
        <v>0</v>
      </c>
      <c r="G170" s="1274"/>
      <c r="H170" s="1185"/>
      <c r="I170" s="1168"/>
      <c r="J170" s="1168"/>
      <c r="K170" s="1168"/>
      <c r="L170" s="1168"/>
      <c r="M170" s="1168"/>
      <c r="N170" s="1168"/>
      <c r="O170" s="1168"/>
      <c r="P170" s="1168"/>
      <c r="Q170" s="1168"/>
      <c r="R170" s="1168"/>
      <c r="S170" s="1168"/>
      <c r="T170" s="1168"/>
      <c r="U170" s="1168"/>
      <c r="V170" s="1168"/>
      <c r="W170" s="1168"/>
      <c r="X170" s="1168"/>
      <c r="Y170" s="1168"/>
    </row>
    <row r="171" spans="1:25" ht="14.25" customHeight="1">
      <c r="A171" s="1169"/>
      <c r="B171" s="1287" t="s">
        <v>499</v>
      </c>
      <c r="C171" s="1280">
        <v>2200000</v>
      </c>
      <c r="D171" s="1277">
        <f>+C171/C163*100</f>
        <v>1.9651981277021475</v>
      </c>
      <c r="E171" s="1281">
        <v>4</v>
      </c>
      <c r="F171" s="1282">
        <f t="shared" si="25"/>
        <v>0</v>
      </c>
      <c r="G171" s="1274"/>
      <c r="H171" s="1185"/>
      <c r="I171" s="1168"/>
      <c r="J171" s="1168"/>
      <c r="K171" s="1168"/>
      <c r="L171" s="1168">
        <v>2</v>
      </c>
      <c r="M171" s="1168"/>
      <c r="N171" s="1168"/>
      <c r="O171" s="1168"/>
      <c r="P171" s="1168"/>
      <c r="Q171" s="1168"/>
      <c r="R171" s="1168"/>
      <c r="S171" s="1168"/>
      <c r="T171" s="1168"/>
      <c r="U171" s="1168"/>
      <c r="V171" s="1168"/>
      <c r="W171" s="1168"/>
      <c r="X171" s="1168"/>
      <c r="Y171" s="1168"/>
    </row>
    <row r="172" spans="1:25" ht="14.25" customHeight="1">
      <c r="A172" s="1169"/>
      <c r="B172" s="1287" t="s">
        <v>500</v>
      </c>
      <c r="C172" s="1272">
        <f>4400000*2</f>
        <v>8800000</v>
      </c>
      <c r="D172" s="1277">
        <f>+C172/C163*100</f>
        <v>7.8607925108085901</v>
      </c>
      <c r="E172" s="1281">
        <v>4</v>
      </c>
      <c r="F172" s="1282">
        <f t="shared" si="25"/>
        <v>0</v>
      </c>
      <c r="G172" s="1274"/>
      <c r="H172" s="1185"/>
      <c r="I172" s="1168"/>
      <c r="J172" s="1168"/>
      <c r="K172" s="1168"/>
      <c r="L172" s="1168">
        <v>2</v>
      </c>
      <c r="M172" s="1168"/>
      <c r="N172" s="1168"/>
      <c r="O172" s="1168"/>
      <c r="P172" s="1168"/>
      <c r="Q172" s="1168"/>
      <c r="R172" s="1168"/>
      <c r="S172" s="1168"/>
      <c r="T172" s="1168"/>
      <c r="U172" s="1168"/>
      <c r="V172" s="1168"/>
      <c r="W172" s="1168"/>
      <c r="X172" s="1168"/>
      <c r="Y172" s="1168"/>
    </row>
    <row r="173" spans="1:25" ht="14.25" customHeight="1">
      <c r="A173" s="1169"/>
      <c r="B173" s="1287" t="s">
        <v>501</v>
      </c>
      <c r="C173" s="1280">
        <v>500000</v>
      </c>
      <c r="D173" s="1277">
        <f>+C173/C163*100</f>
        <v>0.44663593811412439</v>
      </c>
      <c r="E173" s="1286">
        <v>5</v>
      </c>
      <c r="F173" s="1282">
        <f t="shared" si="25"/>
        <v>0</v>
      </c>
      <c r="G173" s="1274"/>
      <c r="H173" s="1185"/>
      <c r="I173" s="1168"/>
      <c r="J173" s="1168"/>
      <c r="K173" s="1168"/>
      <c r="L173" s="1168"/>
      <c r="M173" s="1168"/>
      <c r="N173" s="1168"/>
      <c r="O173" s="1168"/>
      <c r="P173" s="1168"/>
      <c r="Q173" s="1168"/>
      <c r="R173" s="1168"/>
      <c r="S173" s="1168"/>
      <c r="T173" s="1168"/>
      <c r="U173" s="1168"/>
      <c r="V173" s="1168"/>
      <c r="W173" s="1168"/>
      <c r="X173" s="1168"/>
      <c r="Y173" s="1168"/>
    </row>
    <row r="174" spans="1:25" ht="14.25" customHeight="1">
      <c r="A174" s="1169"/>
      <c r="B174" s="1169"/>
      <c r="C174" s="1272"/>
      <c r="D174" s="1277"/>
      <c r="E174" s="1169"/>
      <c r="F174" s="1169"/>
      <c r="G174" s="1274"/>
      <c r="H174" s="1185"/>
      <c r="I174" s="1168"/>
      <c r="J174" s="1168"/>
      <c r="K174" s="1168"/>
      <c r="L174" s="1168"/>
      <c r="M174" s="1168"/>
      <c r="N174" s="1168"/>
      <c r="O174" s="1168"/>
      <c r="P174" s="1168"/>
      <c r="Q174" s="1168"/>
      <c r="R174" s="1168"/>
      <c r="S174" s="1168"/>
      <c r="T174" s="1168"/>
      <c r="U174" s="1168"/>
      <c r="V174" s="1168"/>
      <c r="W174" s="1168"/>
      <c r="X174" s="1168"/>
      <c r="Y174" s="1168"/>
    </row>
    <row r="175" spans="1:25" ht="14.25" customHeight="1">
      <c r="A175" s="1167" t="s">
        <v>502</v>
      </c>
      <c r="B175" s="1167"/>
      <c r="C175" s="1269"/>
      <c r="D175" s="1167"/>
      <c r="E175" s="1167"/>
      <c r="F175" s="1167"/>
      <c r="G175" s="1185"/>
      <c r="H175" s="1185"/>
      <c r="I175" s="1168"/>
      <c r="J175" s="1168"/>
      <c r="K175" s="1168"/>
      <c r="L175" s="1168"/>
      <c r="M175" s="1168"/>
      <c r="N175" s="1168"/>
      <c r="O175" s="1168"/>
      <c r="P175" s="1168"/>
      <c r="Q175" s="1168"/>
      <c r="R175" s="1168"/>
      <c r="S175" s="1168"/>
      <c r="T175" s="1168"/>
      <c r="U175" s="1168"/>
      <c r="V175" s="1168"/>
      <c r="W175" s="1168"/>
      <c r="X175" s="1168"/>
      <c r="Y175" s="1168"/>
    </row>
    <row r="176" spans="1:25" ht="72" customHeight="1">
      <c r="A176" s="1169"/>
      <c r="B176" s="1170" t="s">
        <v>59</v>
      </c>
      <c r="C176" s="1171" t="s">
        <v>60</v>
      </c>
      <c r="D176" s="1169" t="s">
        <v>398</v>
      </c>
      <c r="E176" s="1169" t="s">
        <v>503</v>
      </c>
      <c r="F176" s="1169" t="s">
        <v>400</v>
      </c>
      <c r="G176" s="1185"/>
      <c r="H176" s="1185"/>
      <c r="I176" s="1168"/>
      <c r="J176" s="1168"/>
      <c r="K176" s="1168"/>
      <c r="L176" s="1168"/>
      <c r="M176" s="1168"/>
      <c r="N176" s="1168"/>
      <c r="O176" s="1168"/>
      <c r="P176" s="1168"/>
      <c r="Q176" s="1168"/>
      <c r="R176" s="1168"/>
      <c r="S176" s="1168"/>
      <c r="T176" s="1168"/>
      <c r="U176" s="1168"/>
      <c r="V176" s="1168"/>
      <c r="W176" s="1168"/>
      <c r="X176" s="1168"/>
      <c r="Y176" s="1168"/>
    </row>
    <row r="177" spans="1:25" ht="87" customHeight="1">
      <c r="A177" s="1288" t="s">
        <v>504</v>
      </c>
      <c r="B177" s="1289" t="s">
        <v>505</v>
      </c>
      <c r="C177" s="1276">
        <v>199921618</v>
      </c>
      <c r="D177" s="1277"/>
      <c r="E177" s="1169"/>
      <c r="F177" s="1169"/>
      <c r="G177" s="1185"/>
      <c r="H177" s="1185"/>
      <c r="I177" s="1168"/>
      <c r="J177" s="1168"/>
      <c r="K177" s="1168"/>
      <c r="L177" s="1168"/>
      <c r="M177" s="1168"/>
      <c r="N177" s="1168"/>
      <c r="O177" s="1168"/>
      <c r="P177" s="1168"/>
      <c r="Q177" s="1168"/>
      <c r="R177" s="1168"/>
      <c r="S177" s="1168"/>
      <c r="T177" s="1168"/>
      <c r="U177" s="1168"/>
      <c r="V177" s="1168"/>
      <c r="W177" s="1168"/>
      <c r="X177" s="1168"/>
      <c r="Y177" s="1168"/>
    </row>
    <row r="178" spans="1:25" ht="14.25" customHeight="1">
      <c r="A178" s="1169"/>
      <c r="B178" s="1279" t="s">
        <v>506</v>
      </c>
      <c r="C178" s="1272">
        <v>199921618</v>
      </c>
      <c r="D178" s="1277">
        <f>C178/C177*100</f>
        <v>100</v>
      </c>
      <c r="E178" s="1281">
        <v>100</v>
      </c>
      <c r="F178" s="1282"/>
      <c r="G178" s="1204">
        <f>SUM(F178)</f>
        <v>0</v>
      </c>
      <c r="H178" s="1185"/>
      <c r="I178" s="1168"/>
      <c r="J178" s="1168"/>
      <c r="K178" s="1168"/>
      <c r="L178" s="1168"/>
      <c r="M178" s="1168"/>
      <c r="N178" s="1168"/>
      <c r="O178" s="1168"/>
      <c r="P178" s="1168"/>
      <c r="Q178" s="1168"/>
      <c r="R178" s="1168"/>
      <c r="S178" s="1168"/>
      <c r="T178" s="1168"/>
      <c r="U178" s="1168"/>
      <c r="V178" s="1168"/>
      <c r="W178" s="1168"/>
      <c r="X178" s="1168"/>
      <c r="Y178" s="1168"/>
    </row>
    <row r="179" spans="1:25" ht="14.25" customHeight="1">
      <c r="A179" s="1169"/>
      <c r="B179" s="1197"/>
      <c r="C179" s="1195"/>
      <c r="D179" s="1194"/>
      <c r="E179" s="1169"/>
      <c r="F179" s="1194"/>
      <c r="G179" s="1185"/>
      <c r="H179" s="1185"/>
      <c r="I179" s="1168"/>
      <c r="J179" s="1168"/>
      <c r="K179" s="1168"/>
      <c r="L179" s="1168"/>
      <c r="M179" s="1168"/>
      <c r="N179" s="1168"/>
      <c r="O179" s="1168"/>
      <c r="P179" s="1168"/>
      <c r="Q179" s="1168"/>
      <c r="R179" s="1168"/>
      <c r="S179" s="1168"/>
      <c r="T179" s="1168"/>
      <c r="U179" s="1168"/>
      <c r="V179" s="1168"/>
      <c r="W179" s="1168"/>
      <c r="X179" s="1168"/>
      <c r="Y179" s="1168"/>
    </row>
    <row r="180" spans="1:25" ht="14.25" customHeight="1">
      <c r="A180" s="1169"/>
      <c r="B180" s="1197"/>
      <c r="C180" s="1195"/>
      <c r="D180" s="1194"/>
      <c r="E180" s="1169"/>
      <c r="F180" s="1194"/>
      <c r="G180" s="1290"/>
      <c r="H180" s="1185"/>
      <c r="I180" s="1168"/>
      <c r="J180" s="1168"/>
      <c r="K180" s="1168"/>
      <c r="L180" s="1168"/>
      <c r="M180" s="1168"/>
      <c r="N180" s="1168"/>
      <c r="O180" s="1168"/>
      <c r="P180" s="1168"/>
      <c r="Q180" s="1168"/>
      <c r="R180" s="1168"/>
      <c r="S180" s="1168"/>
      <c r="T180" s="1168"/>
      <c r="U180" s="1168"/>
      <c r="V180" s="1168"/>
      <c r="W180" s="1168"/>
      <c r="X180" s="1168"/>
      <c r="Y180" s="1168"/>
    </row>
    <row r="181" spans="1:25" ht="14.25" customHeight="1">
      <c r="A181" s="1169"/>
      <c r="B181" s="1169"/>
      <c r="C181" s="1272"/>
      <c r="D181" s="1169"/>
      <c r="E181" s="1169"/>
      <c r="F181" s="1169"/>
      <c r="G181" s="1185"/>
      <c r="H181" s="1185"/>
      <c r="I181" s="1168"/>
      <c r="J181" s="1168"/>
      <c r="K181" s="1168"/>
      <c r="L181" s="1168"/>
      <c r="M181" s="1168"/>
      <c r="N181" s="1168"/>
      <c r="O181" s="1168"/>
      <c r="P181" s="1168"/>
      <c r="Q181" s="1168"/>
      <c r="R181" s="1168"/>
      <c r="S181" s="1168"/>
      <c r="T181" s="1168"/>
      <c r="U181" s="1168"/>
      <c r="V181" s="1168"/>
      <c r="W181" s="1168"/>
      <c r="X181" s="1168"/>
      <c r="Y181" s="1168"/>
    </row>
    <row r="182" spans="1:25" ht="14.25" customHeight="1">
      <c r="A182" s="1169"/>
      <c r="B182" s="1197"/>
      <c r="C182" s="1272"/>
      <c r="D182" s="1273"/>
      <c r="E182" s="1169"/>
      <c r="F182" s="1169"/>
      <c r="G182" s="1185"/>
      <c r="H182" s="1185"/>
      <c r="I182" s="1168"/>
      <c r="J182" s="1168"/>
      <c r="K182" s="1168"/>
      <c r="L182" s="1168"/>
      <c r="M182" s="1168"/>
      <c r="N182" s="1168"/>
      <c r="O182" s="1168"/>
      <c r="P182" s="1168"/>
      <c r="Q182" s="1168"/>
      <c r="R182" s="1168"/>
      <c r="S182" s="1168"/>
      <c r="T182" s="1168"/>
      <c r="U182" s="1168"/>
      <c r="V182" s="1168"/>
      <c r="W182" s="1168"/>
      <c r="X182" s="1168"/>
      <c r="Y182" s="1168"/>
    </row>
    <row r="183" spans="1:25" ht="14.25" customHeight="1">
      <c r="A183" s="1167"/>
      <c r="B183" s="1167"/>
      <c r="C183" s="1269"/>
      <c r="D183" s="1167"/>
      <c r="E183" s="1167"/>
      <c r="F183" s="1167"/>
      <c r="G183" s="1185"/>
      <c r="H183" s="1185"/>
      <c r="I183" s="1168"/>
      <c r="J183" s="1168"/>
      <c r="K183" s="1168"/>
      <c r="L183" s="1168"/>
      <c r="M183" s="1168"/>
      <c r="N183" s="1168"/>
      <c r="O183" s="1168"/>
      <c r="P183" s="1168"/>
      <c r="Q183" s="1168"/>
      <c r="R183" s="1168"/>
      <c r="S183" s="1168"/>
      <c r="T183" s="1168"/>
      <c r="U183" s="1168"/>
      <c r="V183" s="1168"/>
      <c r="W183" s="1168"/>
      <c r="X183" s="1168"/>
      <c r="Y183" s="1168"/>
    </row>
    <row r="184" spans="1:25" ht="57.75" customHeight="1">
      <c r="A184" s="1203" t="s">
        <v>397</v>
      </c>
      <c r="B184" s="1170" t="s">
        <v>59</v>
      </c>
      <c r="C184" s="1171" t="s">
        <v>60</v>
      </c>
      <c r="D184" s="1203" t="s">
        <v>398</v>
      </c>
      <c r="E184" s="1203" t="s">
        <v>399</v>
      </c>
      <c r="F184" s="1203" t="s">
        <v>400</v>
      </c>
      <c r="G184" s="1185"/>
      <c r="H184" s="1185"/>
      <c r="I184" s="1168"/>
      <c r="J184" s="1168"/>
      <c r="K184" s="1168"/>
      <c r="L184" s="1168"/>
      <c r="M184" s="1168"/>
      <c r="N184" s="1168"/>
      <c r="O184" s="1168"/>
      <c r="P184" s="1168"/>
      <c r="Q184" s="1168"/>
      <c r="R184" s="1168"/>
      <c r="S184" s="1168"/>
      <c r="T184" s="1168"/>
      <c r="U184" s="1168"/>
      <c r="V184" s="1168"/>
      <c r="W184" s="1168"/>
      <c r="X184" s="1168"/>
      <c r="Y184" s="1168"/>
    </row>
    <row r="185" spans="1:25" ht="57.75" customHeight="1">
      <c r="A185" s="1169" t="s">
        <v>297</v>
      </c>
      <c r="B185" s="588" t="s">
        <v>301</v>
      </c>
      <c r="C185" s="1291">
        <v>12200000</v>
      </c>
      <c r="D185" s="1292">
        <v>100</v>
      </c>
      <c r="E185" s="1293">
        <v>20</v>
      </c>
      <c r="F185" s="1174">
        <f>0/E185*D185</f>
        <v>0</v>
      </c>
      <c r="G185" s="1185"/>
      <c r="H185" s="1185"/>
      <c r="I185" s="1168"/>
      <c r="J185" s="1168"/>
      <c r="K185" s="1168"/>
      <c r="L185" s="1168"/>
      <c r="M185" s="1168"/>
      <c r="N185" s="1168"/>
      <c r="O185" s="1168"/>
      <c r="P185" s="1168"/>
      <c r="Q185" s="1168"/>
      <c r="R185" s="1168"/>
      <c r="S185" s="1168"/>
      <c r="T185" s="1168"/>
      <c r="U185" s="1168"/>
      <c r="V185" s="1168"/>
      <c r="W185" s="1168"/>
      <c r="X185" s="1168"/>
      <c r="Y185" s="1168"/>
    </row>
    <row r="186" spans="1:25" ht="51.75" customHeight="1">
      <c r="A186" s="1169"/>
      <c r="B186" s="588" t="s">
        <v>303</v>
      </c>
      <c r="C186" s="1291">
        <v>2000000</v>
      </c>
      <c r="D186" s="1292">
        <v>100</v>
      </c>
      <c r="E186" s="1286">
        <v>2</v>
      </c>
      <c r="F186" s="1174">
        <f>0/E186*D186</f>
        <v>0</v>
      </c>
      <c r="G186" s="1185"/>
      <c r="H186" s="1185"/>
      <c r="I186" s="1168"/>
      <c r="J186" s="1168"/>
      <c r="K186" s="1168"/>
      <c r="L186" s="1168"/>
      <c r="M186" s="1168"/>
      <c r="N186" s="1168"/>
      <c r="O186" s="1168"/>
      <c r="P186" s="1168"/>
      <c r="Q186" s="1168"/>
      <c r="R186" s="1168"/>
      <c r="S186" s="1168"/>
      <c r="T186" s="1168"/>
      <c r="U186" s="1168"/>
      <c r="V186" s="1168"/>
      <c r="W186" s="1168"/>
      <c r="X186" s="1168"/>
      <c r="Y186" s="1168"/>
    </row>
    <row r="187" spans="1:25" ht="25.5" customHeight="1">
      <c r="A187" s="1169"/>
      <c r="B187" s="588" t="s">
        <v>305</v>
      </c>
      <c r="C187" s="1291">
        <v>14600000</v>
      </c>
      <c r="D187" s="1292">
        <v>100</v>
      </c>
      <c r="E187" s="1286">
        <v>20</v>
      </c>
      <c r="F187" s="1174">
        <f t="shared" ref="F187:F188" si="26">0/E187*D187</f>
        <v>0</v>
      </c>
      <c r="G187" s="1185"/>
      <c r="H187" s="1185"/>
      <c r="I187" s="1168"/>
      <c r="J187" s="1168"/>
      <c r="K187" s="1168"/>
      <c r="L187" s="1168"/>
      <c r="M187" s="1168"/>
      <c r="N187" s="1168"/>
      <c r="O187" s="1168"/>
      <c r="P187" s="1168"/>
      <c r="Q187" s="1168"/>
      <c r="R187" s="1168"/>
      <c r="S187" s="1168"/>
      <c r="T187" s="1168"/>
      <c r="U187" s="1168"/>
      <c r="V187" s="1168"/>
      <c r="W187" s="1168"/>
      <c r="X187" s="1168"/>
      <c r="Y187" s="1168"/>
    </row>
    <row r="188" spans="1:25" ht="43.5" customHeight="1">
      <c r="A188" s="1169"/>
      <c r="B188" s="1169" t="s">
        <v>307</v>
      </c>
      <c r="C188" s="1180">
        <v>4380000</v>
      </c>
      <c r="D188" s="1292">
        <v>100</v>
      </c>
      <c r="E188" s="1286">
        <v>6</v>
      </c>
      <c r="F188" s="1174">
        <f t="shared" si="26"/>
        <v>0</v>
      </c>
      <c r="G188" s="1185"/>
      <c r="H188" s="1185"/>
      <c r="I188" s="1168"/>
      <c r="J188" s="1168"/>
      <c r="K188" s="1168"/>
      <c r="L188" s="1168"/>
      <c r="M188" s="1168"/>
      <c r="N188" s="1168"/>
      <c r="O188" s="1168"/>
      <c r="P188" s="1168"/>
      <c r="Q188" s="1168"/>
      <c r="R188" s="1168"/>
      <c r="S188" s="1168"/>
      <c r="T188" s="1168"/>
      <c r="U188" s="1168"/>
      <c r="V188" s="1168"/>
      <c r="W188" s="1168"/>
      <c r="X188" s="1168"/>
      <c r="Y188" s="1168"/>
    </row>
    <row r="189" spans="1:25" ht="39" customHeight="1">
      <c r="A189" s="1294"/>
      <c r="B189" s="1295" t="s">
        <v>507</v>
      </c>
      <c r="C189" s="1296">
        <v>3487040</v>
      </c>
      <c r="D189" s="1297"/>
      <c r="E189" s="1298"/>
      <c r="F189" s="1299">
        <f>F190+F191</f>
        <v>0</v>
      </c>
      <c r="G189" s="1185"/>
      <c r="H189" s="1185"/>
      <c r="I189" s="1168"/>
      <c r="J189" s="1168"/>
      <c r="K189" s="1168"/>
      <c r="L189" s="1168"/>
      <c r="M189" s="1168"/>
      <c r="N189" s="1168"/>
      <c r="O189" s="1168"/>
      <c r="P189" s="1168"/>
      <c r="Q189" s="1168"/>
      <c r="R189" s="1168"/>
      <c r="S189" s="1168"/>
      <c r="T189" s="1168"/>
      <c r="U189" s="1168"/>
      <c r="V189" s="1168"/>
      <c r="W189" s="1168"/>
      <c r="X189" s="1168"/>
      <c r="Y189" s="1168"/>
    </row>
    <row r="190" spans="1:25" ht="14.25" customHeight="1">
      <c r="A190" s="1294"/>
      <c r="B190" s="1300" t="s">
        <v>508</v>
      </c>
      <c r="C190" s="1296">
        <f>283829*8</f>
        <v>2270632</v>
      </c>
      <c r="D190" s="1297">
        <f>C190/C189*100</f>
        <v>65.116316417362569</v>
      </c>
      <c r="E190" s="1298">
        <v>8</v>
      </c>
      <c r="F190" s="1299">
        <f t="shared" ref="F190:F191" si="27">0/E190*D190</f>
        <v>0</v>
      </c>
      <c r="G190" s="1185"/>
      <c r="H190" s="1185"/>
      <c r="I190" s="1168"/>
      <c r="J190" s="1168"/>
      <c r="K190" s="1168"/>
      <c r="L190" s="1168"/>
      <c r="M190" s="1168"/>
      <c r="N190" s="1168"/>
      <c r="O190" s="1168"/>
      <c r="P190" s="1168"/>
      <c r="Q190" s="1168"/>
      <c r="R190" s="1168"/>
      <c r="S190" s="1168"/>
      <c r="T190" s="1168"/>
      <c r="U190" s="1168"/>
      <c r="V190" s="1168"/>
      <c r="W190" s="1168"/>
      <c r="X190" s="1168"/>
      <c r="Y190" s="1168"/>
    </row>
    <row r="191" spans="1:25" ht="14.25" customHeight="1">
      <c r="A191" s="1294"/>
      <c r="B191" s="1300" t="s">
        <v>509</v>
      </c>
      <c r="C191" s="1296">
        <f>152051*8</f>
        <v>1216408</v>
      </c>
      <c r="D191" s="1297">
        <f>C191/C189*100</f>
        <v>34.883683582637424</v>
      </c>
      <c r="E191" s="1298">
        <v>8</v>
      </c>
      <c r="F191" s="1299">
        <f t="shared" si="27"/>
        <v>0</v>
      </c>
      <c r="G191" s="1185"/>
      <c r="H191" s="1185"/>
      <c r="I191" s="1168"/>
      <c r="J191" s="1168"/>
      <c r="K191" s="1168"/>
      <c r="L191" s="1168"/>
      <c r="M191" s="1168"/>
      <c r="N191" s="1168"/>
      <c r="O191" s="1168"/>
      <c r="P191" s="1168"/>
      <c r="Q191" s="1168"/>
      <c r="R191" s="1168"/>
      <c r="S191" s="1168"/>
      <c r="T191" s="1168"/>
      <c r="U191" s="1168"/>
      <c r="V191" s="1168"/>
      <c r="W191" s="1168"/>
      <c r="X191" s="1168"/>
      <c r="Y191" s="1168"/>
    </row>
    <row r="192" spans="1:25" ht="39" customHeight="1">
      <c r="A192" s="1169"/>
      <c r="B192" s="588" t="s">
        <v>309</v>
      </c>
      <c r="C192" s="1291">
        <v>16560000</v>
      </c>
      <c r="D192" s="1292">
        <v>100</v>
      </c>
      <c r="E192" s="1286">
        <v>24</v>
      </c>
      <c r="F192" s="1174">
        <f>0/E192*D192</f>
        <v>0</v>
      </c>
      <c r="G192" s="1185"/>
      <c r="H192" s="1185"/>
      <c r="I192" s="1168"/>
      <c r="J192" s="1168"/>
      <c r="K192" s="1168"/>
      <c r="L192" s="1168"/>
      <c r="M192" s="1168"/>
      <c r="N192" s="1168"/>
      <c r="O192" s="1168"/>
      <c r="P192" s="1168"/>
      <c r="Q192" s="1168"/>
      <c r="R192" s="1168"/>
      <c r="S192" s="1168"/>
      <c r="T192" s="1168"/>
      <c r="U192" s="1168"/>
      <c r="V192" s="1168"/>
      <c r="W192" s="1168"/>
      <c r="X192" s="1168"/>
      <c r="Y192" s="1168"/>
    </row>
    <row r="193" spans="1:25" ht="14.25" customHeight="1">
      <c r="A193" s="1167"/>
      <c r="B193" s="1301"/>
      <c r="C193" s="1302"/>
      <c r="D193" s="1303"/>
      <c r="E193" s="1304"/>
      <c r="F193" s="1208"/>
      <c r="G193" s="1185"/>
      <c r="H193" s="1185"/>
      <c r="I193" s="1168"/>
      <c r="J193" s="1168"/>
      <c r="K193" s="1168"/>
      <c r="L193" s="1168"/>
      <c r="M193" s="1168"/>
      <c r="N193" s="1168"/>
      <c r="O193" s="1168"/>
      <c r="P193" s="1168"/>
      <c r="Q193" s="1168"/>
      <c r="R193" s="1168"/>
      <c r="S193" s="1168"/>
      <c r="T193" s="1168"/>
      <c r="U193" s="1168"/>
      <c r="V193" s="1168"/>
      <c r="W193" s="1168"/>
      <c r="X193" s="1168"/>
      <c r="Y193" s="1168"/>
    </row>
    <row r="194" spans="1:25" ht="14.25" customHeight="1">
      <c r="A194" s="1213" t="s">
        <v>767</v>
      </c>
      <c r="B194" s="1213"/>
      <c r="C194" s="1213"/>
      <c r="D194" s="1213"/>
      <c r="E194" s="1213"/>
      <c r="F194" s="1213"/>
      <c r="G194" s="1213"/>
      <c r="H194" s="1168"/>
      <c r="I194" s="1168"/>
      <c r="J194" s="1168"/>
      <c r="K194" s="1168"/>
      <c r="L194" s="1168"/>
      <c r="M194" s="1168"/>
      <c r="N194" s="1168"/>
      <c r="O194" s="1168"/>
      <c r="P194" s="1168"/>
      <c r="Q194" s="1168"/>
      <c r="R194" s="1168"/>
      <c r="S194" s="1168"/>
      <c r="T194" s="1168"/>
      <c r="U194" s="1168"/>
      <c r="V194" s="1168"/>
      <c r="W194" s="1168"/>
      <c r="X194" s="1168"/>
      <c r="Y194" s="1168"/>
    </row>
    <row r="195" spans="1:25" ht="57.75" customHeight="1">
      <c r="A195" s="1169" t="s">
        <v>397</v>
      </c>
      <c r="B195" s="1305" t="s">
        <v>59</v>
      </c>
      <c r="C195" s="1306" t="s">
        <v>60</v>
      </c>
      <c r="D195" s="1169" t="s">
        <v>398</v>
      </c>
      <c r="E195" s="1169" t="s">
        <v>399</v>
      </c>
      <c r="F195" s="1169" t="s">
        <v>400</v>
      </c>
      <c r="G195" s="1185"/>
      <c r="H195" s="1185"/>
      <c r="I195" s="1168"/>
      <c r="J195" s="1168"/>
      <c r="K195" s="1168"/>
      <c r="L195" s="1168"/>
      <c r="M195" s="1168"/>
      <c r="N195" s="1168"/>
      <c r="O195" s="1168"/>
      <c r="P195" s="1168"/>
      <c r="Q195" s="1168"/>
      <c r="R195" s="1168"/>
      <c r="S195" s="1168"/>
      <c r="T195" s="1168"/>
      <c r="U195" s="1168"/>
      <c r="V195" s="1168"/>
      <c r="W195" s="1168"/>
      <c r="X195" s="1168"/>
      <c r="Y195" s="1168"/>
    </row>
    <row r="196" spans="1:25" ht="117" customHeight="1">
      <c r="A196" s="261" t="s">
        <v>510</v>
      </c>
      <c r="B196" s="1307" t="s">
        <v>77</v>
      </c>
      <c r="C196" s="1308">
        <f>+C197+C198</f>
        <v>18950000</v>
      </c>
      <c r="D196" s="512"/>
      <c r="E196" s="512"/>
      <c r="F196" s="1309"/>
      <c r="G196" s="232"/>
      <c r="H196" s="1185"/>
      <c r="I196" s="1168"/>
      <c r="J196" s="1168"/>
      <c r="K196" s="1168"/>
      <c r="L196" s="1168"/>
      <c r="M196" s="1168"/>
      <c r="N196" s="1168"/>
      <c r="O196" s="1168"/>
      <c r="P196" s="1168"/>
      <c r="Q196" s="1168"/>
      <c r="R196" s="1168"/>
      <c r="S196" s="1168"/>
      <c r="T196" s="1168"/>
      <c r="U196" s="1168"/>
      <c r="V196" s="1168"/>
      <c r="W196" s="1168"/>
      <c r="X196" s="1168"/>
      <c r="Y196" s="1168"/>
    </row>
    <row r="197" spans="1:25" ht="14.25" customHeight="1">
      <c r="A197" s="242"/>
      <c r="B197" s="1310" t="s">
        <v>511</v>
      </c>
      <c r="C197" s="1311">
        <v>18600000</v>
      </c>
      <c r="D197" s="716">
        <f>+C197/C196*100</f>
        <v>98.153034300791546</v>
      </c>
      <c r="E197" s="1230">
        <v>75</v>
      </c>
      <c r="F197" s="1199">
        <f t="shared" ref="F197:F198" si="28">0/E197*D197</f>
        <v>0</v>
      </c>
      <c r="G197" s="1204"/>
      <c r="I197" s="1168"/>
      <c r="J197" s="1168"/>
      <c r="K197" s="1168"/>
      <c r="L197" s="1168"/>
      <c r="M197" s="1168"/>
      <c r="N197" s="1168"/>
      <c r="O197" s="1168"/>
      <c r="P197" s="1168"/>
      <c r="Q197" s="1168"/>
      <c r="R197" s="1168"/>
      <c r="S197" s="1168"/>
      <c r="T197" s="1168"/>
      <c r="U197" s="1168"/>
      <c r="V197" s="1168"/>
      <c r="W197" s="1168"/>
      <c r="X197" s="1168"/>
      <c r="Y197" s="1168"/>
    </row>
    <row r="198" spans="1:25" ht="14.25" customHeight="1">
      <c r="A198" s="242"/>
      <c r="B198" s="1310" t="s">
        <v>512</v>
      </c>
      <c r="C198" s="1311">
        <v>350000</v>
      </c>
      <c r="D198" s="716">
        <f>+C198/C196*100</f>
        <v>1.8469656992084433</v>
      </c>
      <c r="E198" s="1312">
        <v>1000</v>
      </c>
      <c r="F198" s="1199">
        <f t="shared" si="28"/>
        <v>0</v>
      </c>
      <c r="G198" s="1204">
        <f>F197+F198</f>
        <v>0</v>
      </c>
      <c r="H198" s="1312"/>
      <c r="I198" s="1168"/>
      <c r="J198" s="1168"/>
      <c r="K198" s="1168"/>
      <c r="L198" s="1168"/>
      <c r="M198" s="1168"/>
      <c r="N198" s="1168"/>
      <c r="O198" s="1168"/>
      <c r="P198" s="1168"/>
      <c r="Q198" s="1168"/>
      <c r="R198" s="1168"/>
      <c r="S198" s="1168"/>
      <c r="T198" s="1168"/>
      <c r="U198" s="1168"/>
      <c r="V198" s="1168"/>
      <c r="W198" s="1168"/>
      <c r="X198" s="1168"/>
      <c r="Y198" s="1168"/>
    </row>
    <row r="199" spans="1:25" ht="14.25" customHeight="1">
      <c r="A199" s="242"/>
      <c r="B199" s="1185"/>
      <c r="C199" s="1185"/>
      <c r="D199" s="1185"/>
      <c r="E199" s="1185"/>
      <c r="F199" s="1185"/>
      <c r="G199" s="1204"/>
      <c r="H199" s="1185"/>
      <c r="I199" s="1168"/>
      <c r="J199" s="1168"/>
      <c r="K199" s="1168"/>
      <c r="L199" s="1168"/>
      <c r="M199" s="1168"/>
      <c r="N199" s="1168"/>
      <c r="O199" s="1168"/>
      <c r="P199" s="1168"/>
      <c r="Q199" s="1168"/>
      <c r="R199" s="1168"/>
      <c r="S199" s="1168"/>
      <c r="T199" s="1168"/>
      <c r="U199" s="1168"/>
      <c r="V199" s="1168"/>
      <c r="W199" s="1168"/>
      <c r="X199" s="1168"/>
      <c r="Y199" s="1168"/>
    </row>
    <row r="200" spans="1:25" ht="78" customHeight="1">
      <c r="A200" s="1313" t="s">
        <v>513</v>
      </c>
      <c r="B200" s="1307" t="s">
        <v>77</v>
      </c>
      <c r="C200" s="1314">
        <f>SUM(C202:C205)</f>
        <v>14300000</v>
      </c>
      <c r="D200" s="512"/>
      <c r="E200" s="512"/>
      <c r="F200" s="512"/>
      <c r="G200" s="1204"/>
      <c r="H200" s="1185"/>
      <c r="I200" s="1168"/>
      <c r="J200" s="1168"/>
      <c r="K200" s="1168"/>
      <c r="L200" s="1168"/>
      <c r="M200" s="1168"/>
      <c r="N200" s="1168"/>
      <c r="O200" s="1168"/>
      <c r="P200" s="1168"/>
      <c r="Q200" s="1168"/>
      <c r="R200" s="1168"/>
      <c r="S200" s="1168"/>
      <c r="T200" s="1168"/>
      <c r="U200" s="1168"/>
      <c r="V200" s="1168"/>
      <c r="W200" s="1168"/>
      <c r="X200" s="1168"/>
      <c r="Y200" s="1168"/>
    </row>
    <row r="201" spans="1:25" ht="14.25" customHeight="1">
      <c r="A201" s="242"/>
      <c r="B201" s="1310"/>
      <c r="C201" s="1315"/>
      <c r="D201" s="716"/>
      <c r="E201" s="242"/>
      <c r="F201" s="1199"/>
      <c r="G201" s="1204"/>
      <c r="H201" s="1185"/>
      <c r="I201" s="1168"/>
      <c r="J201" s="1168"/>
      <c r="K201" s="1168"/>
      <c r="L201" s="1168"/>
      <c r="M201" s="1168"/>
      <c r="N201" s="1168"/>
      <c r="O201" s="1168"/>
      <c r="P201" s="1168"/>
      <c r="Q201" s="1168"/>
      <c r="R201" s="1168"/>
      <c r="S201" s="1168"/>
      <c r="T201" s="1168"/>
      <c r="U201" s="1168"/>
      <c r="V201" s="1168"/>
      <c r="W201" s="1168"/>
      <c r="X201" s="1168"/>
      <c r="Y201" s="1168"/>
    </row>
    <row r="202" spans="1:25" ht="14.25" customHeight="1">
      <c r="A202" s="242"/>
      <c r="B202" s="1310" t="s">
        <v>511</v>
      </c>
      <c r="C202" s="1311">
        <v>9200000</v>
      </c>
      <c r="D202" s="716">
        <f>+C202/C200*100</f>
        <v>64.335664335664333</v>
      </c>
      <c r="E202" s="1312">
        <v>80</v>
      </c>
      <c r="F202" s="1316">
        <f t="shared" ref="F202:F205" si="29">0/E202*D202</f>
        <v>0</v>
      </c>
      <c r="G202" s="1204"/>
      <c r="H202" s="1185"/>
      <c r="I202" s="1168"/>
      <c r="J202" s="1168"/>
      <c r="K202" s="1168"/>
      <c r="L202" s="1168"/>
      <c r="M202" s="1168"/>
      <c r="N202" s="1168"/>
      <c r="O202" s="1168"/>
      <c r="P202" s="1168"/>
      <c r="Q202" s="1168"/>
      <c r="R202" s="1168"/>
      <c r="S202" s="1168"/>
      <c r="T202" s="1168"/>
      <c r="U202" s="1168"/>
      <c r="V202" s="1168"/>
      <c r="W202" s="1168"/>
      <c r="X202" s="1168"/>
      <c r="Y202" s="1168"/>
    </row>
    <row r="203" spans="1:25" ht="14.25" customHeight="1">
      <c r="A203" s="242"/>
      <c r="B203" s="1310" t="s">
        <v>512</v>
      </c>
      <c r="C203" s="1311">
        <v>700000</v>
      </c>
      <c r="D203" s="716">
        <f>+C203/C200*100</f>
        <v>4.895104895104895</v>
      </c>
      <c r="E203" s="1312">
        <v>2000</v>
      </c>
      <c r="F203" s="1199">
        <f t="shared" si="29"/>
        <v>0</v>
      </c>
      <c r="G203" s="1204"/>
      <c r="H203" s="1185"/>
      <c r="I203" s="1168"/>
      <c r="J203" s="1168"/>
      <c r="K203" s="1168"/>
      <c r="L203" s="1168"/>
      <c r="M203" s="1168"/>
      <c r="N203" s="1168"/>
      <c r="O203" s="1168"/>
      <c r="P203" s="1168"/>
      <c r="Q203" s="1168"/>
      <c r="R203" s="1168"/>
      <c r="S203" s="1168"/>
      <c r="T203" s="1168"/>
      <c r="U203" s="1168"/>
      <c r="V203" s="1168"/>
      <c r="W203" s="1168"/>
      <c r="X203" s="1168"/>
      <c r="Y203" s="1168"/>
    </row>
    <row r="204" spans="1:25" ht="14.25" customHeight="1">
      <c r="A204" s="242"/>
      <c r="B204" s="1310" t="s">
        <v>514</v>
      </c>
      <c r="C204" s="1311">
        <v>2800000</v>
      </c>
      <c r="D204" s="716">
        <f>+C204/C200*100</f>
        <v>19.58041958041958</v>
      </c>
      <c r="E204" s="1312">
        <v>8</v>
      </c>
      <c r="F204" s="1199">
        <f t="shared" si="29"/>
        <v>0</v>
      </c>
      <c r="G204" s="1204"/>
      <c r="H204" s="1185"/>
      <c r="I204" s="1168"/>
      <c r="J204" s="1168"/>
      <c r="K204" s="1168"/>
      <c r="L204" s="1168"/>
      <c r="M204" s="1168"/>
      <c r="N204" s="1168"/>
      <c r="O204" s="1168"/>
      <c r="P204" s="1168"/>
      <c r="Q204" s="1168"/>
      <c r="R204" s="1168"/>
      <c r="S204" s="1168"/>
      <c r="T204" s="1168"/>
      <c r="U204" s="1168"/>
      <c r="V204" s="1168"/>
      <c r="W204" s="1168"/>
      <c r="X204" s="1168"/>
      <c r="Y204" s="1168"/>
    </row>
    <row r="205" spans="1:25" ht="14.25" customHeight="1">
      <c r="A205" s="242"/>
      <c r="B205" s="1310" t="s">
        <v>515</v>
      </c>
      <c r="C205" s="1311">
        <v>1600000</v>
      </c>
      <c r="D205" s="716">
        <f>+C205/C200*100</f>
        <v>11.188811188811188</v>
      </c>
      <c r="E205" s="1312">
        <v>100</v>
      </c>
      <c r="F205" s="1199">
        <f t="shared" si="29"/>
        <v>0</v>
      </c>
      <c r="G205" s="1204">
        <f>F202+F203+F204+F205</f>
        <v>0</v>
      </c>
      <c r="H205" s="1185"/>
      <c r="I205" s="1168"/>
      <c r="J205" s="1168"/>
      <c r="K205" s="1168">
        <f>3949050/350</f>
        <v>11283</v>
      </c>
      <c r="L205" s="1168"/>
      <c r="M205" s="1168"/>
      <c r="N205" s="1168"/>
      <c r="O205" s="1168"/>
      <c r="P205" s="1168"/>
      <c r="Q205" s="1168"/>
      <c r="R205" s="1168"/>
      <c r="S205" s="1168"/>
      <c r="T205" s="1168"/>
      <c r="U205" s="1168"/>
      <c r="V205" s="1168"/>
      <c r="W205" s="1168"/>
      <c r="X205" s="1168"/>
      <c r="Y205" s="1168"/>
    </row>
    <row r="206" spans="1:25" ht="14.25" customHeight="1">
      <c r="A206" s="242"/>
      <c r="B206" s="1310"/>
      <c r="C206" s="1315"/>
      <c r="D206" s="716"/>
      <c r="E206" s="242"/>
      <c r="F206" s="1199"/>
      <c r="G206" s="1204"/>
      <c r="H206" s="1186"/>
      <c r="I206" s="1168"/>
      <c r="J206" s="1168"/>
      <c r="K206" s="1168">
        <f>23000+K205</f>
        <v>34283</v>
      </c>
      <c r="L206" s="1168"/>
      <c r="M206" s="1168"/>
      <c r="N206" s="1168"/>
      <c r="O206" s="1168"/>
      <c r="P206" s="1168"/>
      <c r="Q206" s="1168"/>
      <c r="R206" s="1168"/>
      <c r="S206" s="1168"/>
      <c r="T206" s="1168"/>
      <c r="U206" s="1168"/>
      <c r="V206" s="1168"/>
      <c r="W206" s="1168"/>
      <c r="X206" s="1168"/>
      <c r="Y206" s="1168"/>
    </row>
    <row r="207" spans="1:25" ht="14.25" customHeight="1">
      <c r="A207" s="242"/>
      <c r="B207" s="1310"/>
      <c r="C207" s="1315"/>
      <c r="D207" s="716"/>
      <c r="E207" s="242"/>
      <c r="F207" s="1199"/>
      <c r="G207" s="1204"/>
      <c r="H207" s="1185"/>
      <c r="I207" s="1168"/>
      <c r="J207" s="1168"/>
      <c r="K207" s="1168"/>
      <c r="L207" s="1168"/>
      <c r="M207" s="1168"/>
      <c r="N207" s="1168"/>
      <c r="O207" s="1168"/>
      <c r="P207" s="1168"/>
      <c r="Q207" s="1168"/>
      <c r="R207" s="1168"/>
      <c r="S207" s="1168"/>
      <c r="T207" s="1168"/>
      <c r="U207" s="1168"/>
      <c r="V207" s="1168"/>
      <c r="W207" s="1168"/>
      <c r="X207" s="1168"/>
      <c r="Y207" s="1168"/>
    </row>
    <row r="208" spans="1:25" ht="68.25" customHeight="1">
      <c r="A208" s="1317" t="s">
        <v>343</v>
      </c>
      <c r="B208" s="1307" t="s">
        <v>77</v>
      </c>
      <c r="C208" s="1314">
        <f>SUM(C210)</f>
        <v>525000</v>
      </c>
      <c r="D208" s="512"/>
      <c r="E208" s="512"/>
      <c r="F208" s="512"/>
      <c r="G208" s="1290"/>
      <c r="H208" s="1185"/>
      <c r="I208" s="1168"/>
      <c r="J208" s="1168"/>
      <c r="K208" s="1168"/>
      <c r="L208" s="1168"/>
      <c r="M208" s="1168"/>
      <c r="N208" s="1168"/>
      <c r="O208" s="1168"/>
      <c r="P208" s="1168"/>
      <c r="Q208" s="1168"/>
      <c r="R208" s="1168"/>
      <c r="S208" s="1168"/>
      <c r="T208" s="1168"/>
      <c r="U208" s="1168"/>
      <c r="V208" s="1168"/>
      <c r="W208" s="1168"/>
      <c r="X208" s="1168"/>
      <c r="Y208" s="1168"/>
    </row>
    <row r="209" spans="1:25" ht="14.25" customHeight="1">
      <c r="A209" s="242"/>
      <c r="B209" s="1310"/>
      <c r="C209" s="1315"/>
      <c r="D209" s="716"/>
      <c r="E209" s="242"/>
      <c r="F209" s="1199"/>
      <c r="G209" s="1185"/>
      <c r="H209" s="1185"/>
      <c r="I209" s="1168"/>
      <c r="J209" s="1168"/>
      <c r="K209" s="1168"/>
      <c r="L209" s="1168"/>
      <c r="M209" s="1168"/>
      <c r="N209" s="1168"/>
      <c r="O209" s="1168"/>
      <c r="P209" s="1168"/>
      <c r="Q209" s="1168"/>
      <c r="R209" s="1168"/>
      <c r="S209" s="1168"/>
      <c r="T209" s="1168"/>
      <c r="U209" s="1168"/>
      <c r="V209" s="1168"/>
      <c r="W209" s="1168"/>
      <c r="X209" s="1168"/>
      <c r="Y209" s="1168"/>
    </row>
    <row r="210" spans="1:25" ht="14.25" customHeight="1">
      <c r="A210" s="242"/>
      <c r="B210" s="1310" t="s">
        <v>512</v>
      </c>
      <c r="C210" s="1311">
        <v>525000</v>
      </c>
      <c r="D210" s="716">
        <f>+C210/C208*100</f>
        <v>100</v>
      </c>
      <c r="E210" s="1312">
        <v>1500</v>
      </c>
      <c r="F210" s="1199">
        <f>0/E210*D210</f>
        <v>0</v>
      </c>
      <c r="G210" s="1186">
        <f>F210</f>
        <v>0</v>
      </c>
      <c r="H210" s="1185"/>
      <c r="I210" s="1168"/>
      <c r="J210" s="1168"/>
      <c r="K210" s="1168"/>
      <c r="L210" s="1168"/>
      <c r="M210" s="1168"/>
      <c r="N210" s="1168"/>
      <c r="O210" s="1168"/>
      <c r="P210" s="1168"/>
      <c r="Q210" s="1168"/>
      <c r="R210" s="1168"/>
      <c r="S210" s="1168"/>
      <c r="T210" s="1168"/>
      <c r="U210" s="1168"/>
      <c r="V210" s="1168"/>
      <c r="W210" s="1168"/>
      <c r="X210" s="1168"/>
      <c r="Y210" s="1168"/>
    </row>
    <row r="211" spans="1:25" ht="14.25" customHeight="1">
      <c r="A211" s="1169"/>
      <c r="B211" s="1197"/>
      <c r="C211" s="1272"/>
      <c r="D211" s="1273"/>
      <c r="E211" s="1169"/>
      <c r="F211" s="1169"/>
      <c r="G211" s="1185"/>
      <c r="H211" s="1185"/>
      <c r="I211" s="1168"/>
      <c r="J211" s="1168"/>
      <c r="K211" s="1168"/>
      <c r="L211" s="1168"/>
      <c r="M211" s="1168"/>
      <c r="N211" s="1168"/>
      <c r="O211" s="1168"/>
      <c r="P211" s="1168"/>
      <c r="Q211" s="1168"/>
      <c r="R211" s="1168"/>
      <c r="S211" s="1168"/>
      <c r="T211" s="1168"/>
      <c r="U211" s="1168"/>
      <c r="V211" s="1168"/>
      <c r="W211" s="1168"/>
      <c r="X211" s="1168"/>
      <c r="Y211" s="1168"/>
    </row>
    <row r="212" spans="1:25" ht="14.25" customHeight="1">
      <c r="A212" s="1168"/>
      <c r="B212" s="1168"/>
      <c r="C212" s="1168"/>
      <c r="D212" s="1168"/>
      <c r="E212" s="1168"/>
      <c r="F212" s="1168"/>
      <c r="G212" s="1168"/>
      <c r="H212" s="1168"/>
      <c r="I212" s="1168"/>
      <c r="J212" s="1168"/>
      <c r="K212" s="1168"/>
      <c r="L212" s="1168"/>
      <c r="M212" s="1168"/>
      <c r="N212" s="1168"/>
      <c r="O212" s="1168"/>
      <c r="P212" s="1168"/>
      <c r="Q212" s="1168"/>
      <c r="R212" s="1168"/>
      <c r="S212" s="1168"/>
      <c r="T212" s="1168"/>
      <c r="U212" s="1168"/>
      <c r="V212" s="1168"/>
      <c r="W212" s="1168"/>
      <c r="X212" s="1168"/>
      <c r="Y212" s="1168"/>
    </row>
    <row r="213" spans="1:25" ht="14.25" customHeight="1">
      <c r="A213" s="1213" t="s">
        <v>516</v>
      </c>
      <c r="B213" s="1168"/>
      <c r="C213" s="1168"/>
      <c r="D213" s="1168"/>
      <c r="E213" s="1168"/>
      <c r="F213" s="1168"/>
      <c r="G213" s="1168"/>
      <c r="H213" s="1168"/>
      <c r="I213" s="1168"/>
      <c r="J213" s="1168"/>
      <c r="K213" s="1168"/>
      <c r="L213" s="1168"/>
      <c r="M213" s="1168"/>
      <c r="N213" s="1168"/>
      <c r="O213" s="1168"/>
      <c r="P213" s="1168"/>
      <c r="Q213" s="1168"/>
      <c r="R213" s="1168"/>
      <c r="S213" s="1168"/>
      <c r="T213" s="1168"/>
      <c r="U213" s="1168"/>
      <c r="V213" s="1168"/>
      <c r="W213" s="1168"/>
      <c r="X213" s="1168"/>
      <c r="Y213" s="1168"/>
    </row>
    <row r="214" spans="1:25" ht="57.75" customHeight="1">
      <c r="A214" s="1169" t="s">
        <v>397</v>
      </c>
      <c r="B214" s="1170" t="s">
        <v>59</v>
      </c>
      <c r="C214" s="1171" t="s">
        <v>60</v>
      </c>
      <c r="D214" s="1169" t="s">
        <v>398</v>
      </c>
      <c r="E214" s="1169" t="s">
        <v>399</v>
      </c>
      <c r="F214" s="1169" t="s">
        <v>400</v>
      </c>
      <c r="G214" s="1185"/>
      <c r="H214" s="1168"/>
      <c r="I214" s="1168"/>
      <c r="J214" s="1168"/>
      <c r="K214" s="1168"/>
      <c r="L214" s="1168"/>
      <c r="M214" s="1168"/>
      <c r="N214" s="1168"/>
      <c r="O214" s="1168"/>
      <c r="P214" s="1168"/>
      <c r="Q214" s="1168"/>
      <c r="R214" s="1168"/>
      <c r="S214" s="1168"/>
      <c r="T214" s="1168"/>
      <c r="U214" s="1168"/>
      <c r="V214" s="1168"/>
      <c r="W214" s="1168"/>
      <c r="X214" s="1168"/>
      <c r="Y214" s="1168"/>
    </row>
    <row r="215" spans="1:25" ht="25.5" customHeight="1">
      <c r="A215" s="1318" t="s">
        <v>517</v>
      </c>
      <c r="B215" s="1192" t="s">
        <v>77</v>
      </c>
      <c r="C215" s="1193">
        <f>C216+C217+C218+C219</f>
        <v>5497750</v>
      </c>
      <c r="D215" s="1169"/>
      <c r="E215" s="1169"/>
      <c r="F215" s="1169"/>
      <c r="G215" s="1185"/>
      <c r="H215" s="1168"/>
      <c r="I215" s="1168"/>
      <c r="J215" s="1168"/>
      <c r="K215" s="1168"/>
      <c r="L215" s="1168"/>
      <c r="M215" s="1168"/>
      <c r="N215" s="1168"/>
      <c r="O215" s="1168"/>
      <c r="P215" s="1168"/>
      <c r="Q215" s="1168"/>
      <c r="R215" s="1168"/>
      <c r="S215" s="1168"/>
      <c r="T215" s="1168"/>
      <c r="U215" s="1168"/>
      <c r="V215" s="1168"/>
      <c r="W215" s="1168"/>
      <c r="X215" s="1168"/>
      <c r="Y215" s="1168"/>
    </row>
    <row r="216" spans="1:25" ht="14.25" customHeight="1">
      <c r="A216" s="1169"/>
      <c r="B216" s="1319" t="s">
        <v>518</v>
      </c>
      <c r="C216" s="1196">
        <v>1500000</v>
      </c>
      <c r="D216" s="1277">
        <f>C216/C215*100</f>
        <v>27.283888863626025</v>
      </c>
      <c r="E216" s="1177">
        <v>20</v>
      </c>
      <c r="F216" s="1174">
        <f>0/E216*D216</f>
        <v>0</v>
      </c>
      <c r="G216" s="1186"/>
      <c r="H216" s="1168"/>
      <c r="I216" s="1168"/>
      <c r="J216" s="1168"/>
      <c r="K216" s="1168"/>
      <c r="L216" s="1168"/>
      <c r="M216" s="1168"/>
      <c r="N216" s="1168"/>
      <c r="O216" s="1168"/>
      <c r="P216" s="1168"/>
      <c r="Q216" s="1168"/>
      <c r="R216" s="1168"/>
      <c r="S216" s="1168"/>
      <c r="T216" s="1168"/>
      <c r="U216" s="1168"/>
      <c r="V216" s="1168"/>
      <c r="W216" s="1168"/>
      <c r="X216" s="1168"/>
      <c r="Y216" s="1168"/>
    </row>
    <row r="217" spans="1:25" ht="14.25" customHeight="1">
      <c r="A217" s="1169"/>
      <c r="B217" s="1319" t="s">
        <v>519</v>
      </c>
      <c r="C217" s="1196">
        <v>320000</v>
      </c>
      <c r="D217" s="1277">
        <f>C217/C215*100</f>
        <v>5.8205629575735527</v>
      </c>
      <c r="E217" s="1169">
        <v>10</v>
      </c>
      <c r="F217" s="1174">
        <f>0/E217*D217</f>
        <v>0</v>
      </c>
      <c r="G217" s="1186"/>
      <c r="H217" s="1168"/>
      <c r="I217" s="1168"/>
      <c r="J217" s="1168"/>
      <c r="K217" s="1168"/>
      <c r="L217" s="1168"/>
      <c r="M217" s="1168"/>
      <c r="N217" s="1168"/>
      <c r="O217" s="1168"/>
      <c r="P217" s="1168"/>
      <c r="Q217" s="1168"/>
      <c r="R217" s="1168"/>
      <c r="S217" s="1168"/>
      <c r="T217" s="1168"/>
      <c r="U217" s="1168"/>
      <c r="V217" s="1168"/>
      <c r="W217" s="1168"/>
      <c r="X217" s="1168"/>
      <c r="Y217" s="1168"/>
    </row>
    <row r="218" spans="1:25" ht="14.25" customHeight="1">
      <c r="A218" s="1169"/>
      <c r="B218" s="1197" t="s">
        <v>520</v>
      </c>
      <c r="C218" s="1196">
        <v>2633750</v>
      </c>
      <c r="D218" s="1277">
        <f>C218/C215*100</f>
        <v>47.905961529716699</v>
      </c>
      <c r="E218" s="1177">
        <v>7525</v>
      </c>
      <c r="F218" s="1174">
        <f>0/E218*D218</f>
        <v>0</v>
      </c>
      <c r="G218" s="1186"/>
      <c r="H218" s="1168"/>
      <c r="I218" s="1168"/>
      <c r="J218" s="1168"/>
      <c r="K218" s="1168"/>
      <c r="L218" s="1168"/>
      <c r="M218" s="1168"/>
      <c r="N218" s="1168"/>
      <c r="O218" s="1168"/>
      <c r="P218" s="1168"/>
      <c r="Q218" s="1168"/>
      <c r="R218" s="1168"/>
      <c r="S218" s="1168"/>
      <c r="T218" s="1168"/>
      <c r="U218" s="1168"/>
      <c r="V218" s="1168"/>
      <c r="W218" s="1168"/>
      <c r="X218" s="1168"/>
      <c r="Y218" s="1168"/>
    </row>
    <row r="219" spans="1:25" ht="14.25" customHeight="1">
      <c r="A219" s="1169"/>
      <c r="B219" s="1197" t="s">
        <v>521</v>
      </c>
      <c r="C219" s="1196">
        <v>1044000</v>
      </c>
      <c r="D219" s="1277">
        <f>C219/C215*100</f>
        <v>18.989586649083716</v>
      </c>
      <c r="E219" s="1177">
        <v>6</v>
      </c>
      <c r="F219" s="1174">
        <f>0/E219*D219</f>
        <v>0</v>
      </c>
      <c r="G219" s="1186"/>
      <c r="H219" s="1168"/>
      <c r="I219" s="1168"/>
      <c r="J219" s="1168"/>
      <c r="K219" s="1168"/>
      <c r="L219" s="1168"/>
      <c r="M219" s="1168"/>
      <c r="N219" s="1168"/>
      <c r="O219" s="1168"/>
      <c r="P219" s="1168"/>
      <c r="Q219" s="1168"/>
      <c r="R219" s="1168"/>
      <c r="S219" s="1168"/>
      <c r="T219" s="1168"/>
      <c r="U219" s="1168"/>
      <c r="V219" s="1168"/>
      <c r="W219" s="1168"/>
      <c r="X219" s="1168"/>
      <c r="Y219" s="1168"/>
    </row>
    <row r="220" spans="1:25" ht="14.25" customHeight="1">
      <c r="A220" s="1169"/>
      <c r="B220" s="1197"/>
      <c r="C220" s="1195"/>
      <c r="D220" s="1194"/>
      <c r="E220" s="1169"/>
      <c r="F220" s="1174"/>
      <c r="G220" s="1186">
        <f>F216+F217+F218+F219</f>
        <v>0</v>
      </c>
      <c r="H220" s="1168"/>
      <c r="I220" s="1168"/>
      <c r="J220" s="1168"/>
      <c r="K220" s="1168"/>
      <c r="L220" s="1168"/>
      <c r="M220" s="1168"/>
      <c r="N220" s="1168"/>
      <c r="O220" s="1168"/>
      <c r="P220" s="1168"/>
      <c r="Q220" s="1168"/>
      <c r="R220" s="1168"/>
      <c r="S220" s="1168"/>
      <c r="T220" s="1168"/>
      <c r="U220" s="1168"/>
      <c r="V220" s="1168"/>
      <c r="W220" s="1168"/>
      <c r="X220" s="1168"/>
      <c r="Y220" s="1168"/>
    </row>
    <row r="221" spans="1:25" ht="25.5" customHeight="1">
      <c r="A221" s="1169"/>
      <c r="B221" s="1172" t="s">
        <v>100</v>
      </c>
      <c r="C221" s="1320">
        <v>5250000</v>
      </c>
      <c r="D221" s="1194">
        <v>100</v>
      </c>
      <c r="E221" s="1177">
        <v>350</v>
      </c>
      <c r="F221" s="1174">
        <f>0/E221*D221</f>
        <v>0</v>
      </c>
      <c r="G221" s="1186"/>
      <c r="H221" s="1168"/>
      <c r="I221" s="1168"/>
      <c r="J221" s="1168"/>
      <c r="K221" s="1168"/>
      <c r="L221" s="1168"/>
      <c r="M221" s="1168"/>
      <c r="N221" s="1168"/>
      <c r="O221" s="1168"/>
      <c r="P221" s="1168"/>
      <c r="Q221" s="1168"/>
      <c r="R221" s="1168"/>
      <c r="S221" s="1168"/>
      <c r="T221" s="1168"/>
      <c r="U221" s="1168"/>
      <c r="V221" s="1168"/>
      <c r="W221" s="1168"/>
      <c r="X221" s="1168"/>
      <c r="Y221" s="1168"/>
    </row>
    <row r="222" spans="1:25" ht="14.25" customHeight="1">
      <c r="A222" s="1169"/>
      <c r="B222" s="1197"/>
      <c r="C222" s="1195"/>
      <c r="D222" s="1194"/>
      <c r="E222" s="1169"/>
      <c r="F222" s="1174"/>
      <c r="G222" s="1186">
        <f>F221</f>
        <v>0</v>
      </c>
      <c r="H222" s="1168"/>
      <c r="I222" s="1168"/>
      <c r="J222" s="1168"/>
      <c r="K222" s="1168"/>
      <c r="L222" s="1168"/>
      <c r="M222" s="1168"/>
      <c r="N222" s="1168"/>
      <c r="O222" s="1168"/>
      <c r="P222" s="1168"/>
      <c r="Q222" s="1168"/>
      <c r="R222" s="1168"/>
      <c r="S222" s="1168"/>
      <c r="T222" s="1168"/>
      <c r="U222" s="1168"/>
      <c r="V222" s="1168"/>
      <c r="W222" s="1168"/>
      <c r="X222" s="1168"/>
      <c r="Y222" s="1168"/>
    </row>
    <row r="223" spans="1:25" ht="28.5" customHeight="1">
      <c r="A223" s="1321" t="s">
        <v>522</v>
      </c>
      <c r="B223" s="1169" t="s">
        <v>77</v>
      </c>
      <c r="C223" s="1272">
        <f>SUM(C224:C226)</f>
        <v>36570000</v>
      </c>
      <c r="D223" s="1169"/>
      <c r="E223" s="1169"/>
      <c r="F223" s="1174"/>
      <c r="G223" s="1185"/>
      <c r="H223" s="1168"/>
      <c r="I223" s="1168"/>
      <c r="J223" s="1168"/>
      <c r="K223" s="1168"/>
      <c r="L223" s="1168"/>
      <c r="M223" s="1168"/>
      <c r="N223" s="1168"/>
      <c r="O223" s="1168"/>
      <c r="P223" s="1168"/>
      <c r="Q223" s="1168"/>
      <c r="R223" s="1168"/>
      <c r="S223" s="1168"/>
      <c r="T223" s="1168"/>
      <c r="U223" s="1168"/>
      <c r="V223" s="1168"/>
      <c r="W223" s="1168"/>
      <c r="X223" s="1168"/>
      <c r="Y223" s="1168"/>
    </row>
    <row r="224" spans="1:25" ht="14.25" customHeight="1">
      <c r="A224" s="1169"/>
      <c r="B224" s="1319" t="s">
        <v>519</v>
      </c>
      <c r="C224" s="1280">
        <v>320000</v>
      </c>
      <c r="D224" s="1273">
        <f>C224/C223*100</f>
        <v>0.87503418102269614</v>
      </c>
      <c r="E224" s="1169">
        <v>10</v>
      </c>
      <c r="F224" s="1174">
        <f>0/E224*D224</f>
        <v>0</v>
      </c>
      <c r="G224" s="1185"/>
      <c r="H224" s="1168"/>
      <c r="I224" s="1168"/>
      <c r="J224" s="1168"/>
      <c r="K224" s="1168"/>
      <c r="L224" s="1168"/>
      <c r="M224" s="1168"/>
      <c r="N224" s="1168"/>
      <c r="O224" s="1168"/>
      <c r="P224" s="1168"/>
      <c r="Q224" s="1168"/>
      <c r="R224" s="1168"/>
      <c r="S224" s="1168"/>
      <c r="T224" s="1168"/>
      <c r="U224" s="1168"/>
      <c r="V224" s="1168"/>
      <c r="W224" s="1168"/>
      <c r="X224" s="1168"/>
      <c r="Y224" s="1168"/>
    </row>
    <row r="225" spans="1:25" ht="14.25" customHeight="1">
      <c r="A225" s="1169"/>
      <c r="B225" s="1319" t="s">
        <v>523</v>
      </c>
      <c r="C225" s="1280">
        <v>34500000</v>
      </c>
      <c r="D225" s="1273">
        <f>C225/C223*100</f>
        <v>94.339622641509436</v>
      </c>
      <c r="E225" s="1177">
        <v>250</v>
      </c>
      <c r="F225" s="1174">
        <f>0/E225*D225</f>
        <v>0</v>
      </c>
      <c r="G225" s="1185"/>
      <c r="H225" s="1168"/>
      <c r="I225" s="1168"/>
      <c r="J225" s="1168"/>
      <c r="K225" s="1168"/>
      <c r="L225" s="1168"/>
      <c r="M225" s="1168"/>
      <c r="N225" s="1168"/>
      <c r="O225" s="1168"/>
      <c r="P225" s="1168"/>
      <c r="Q225" s="1168"/>
      <c r="R225" s="1168"/>
      <c r="S225" s="1168"/>
      <c r="T225" s="1168"/>
      <c r="U225" s="1168"/>
      <c r="V225" s="1168"/>
      <c r="W225" s="1168"/>
      <c r="X225" s="1168"/>
      <c r="Y225" s="1168"/>
    </row>
    <row r="226" spans="1:25" ht="14.25" customHeight="1">
      <c r="A226" s="1169"/>
      <c r="B226" s="1197" t="s">
        <v>520</v>
      </c>
      <c r="C226" s="1280">
        <v>1750000</v>
      </c>
      <c r="D226" s="1273">
        <f>C226/C223*100</f>
        <v>4.7853431774678699</v>
      </c>
      <c r="E226" s="1177">
        <v>5000</v>
      </c>
      <c r="F226" s="1174">
        <f>0/E226*D226</f>
        <v>0</v>
      </c>
      <c r="G226" s="1185"/>
      <c r="H226" s="1168"/>
      <c r="I226" s="1168"/>
      <c r="J226" s="1168"/>
      <c r="K226" s="1168"/>
      <c r="L226" s="1168"/>
      <c r="M226" s="1168"/>
      <c r="N226" s="1168"/>
      <c r="O226" s="1168"/>
      <c r="P226" s="1168"/>
      <c r="Q226" s="1168"/>
      <c r="R226" s="1168"/>
      <c r="S226" s="1168"/>
      <c r="T226" s="1168"/>
      <c r="U226" s="1168"/>
      <c r="V226" s="1168"/>
      <c r="W226" s="1168"/>
      <c r="X226" s="1168"/>
      <c r="Y226" s="1168"/>
    </row>
    <row r="227" spans="1:25" ht="14.25" customHeight="1">
      <c r="A227" s="1169"/>
      <c r="B227" s="1197"/>
      <c r="C227" s="1272"/>
      <c r="D227" s="1273"/>
      <c r="E227" s="1169"/>
      <c r="F227" s="1174"/>
      <c r="G227" s="1274">
        <f>SUM(F224:F226)</f>
        <v>0</v>
      </c>
      <c r="H227" s="1168"/>
      <c r="I227" s="1168"/>
      <c r="J227" s="1168"/>
      <c r="K227" s="1168"/>
      <c r="L227" s="1168"/>
      <c r="M227" s="1168"/>
      <c r="N227" s="1168"/>
      <c r="O227" s="1168"/>
      <c r="P227" s="1168"/>
      <c r="Q227" s="1168"/>
      <c r="R227" s="1168"/>
      <c r="S227" s="1168"/>
      <c r="T227" s="1168"/>
      <c r="U227" s="1168"/>
      <c r="V227" s="1168"/>
      <c r="W227" s="1168"/>
      <c r="X227" s="1168"/>
      <c r="Y227" s="1168"/>
    </row>
    <row r="228" spans="1:25" ht="14.25" customHeight="1">
      <c r="A228" s="1177" t="s">
        <v>524</v>
      </c>
      <c r="B228" s="1172"/>
      <c r="C228" s="1322"/>
      <c r="D228" s="1323"/>
      <c r="E228" s="1169"/>
      <c r="F228" s="1174"/>
      <c r="G228" s="1185"/>
      <c r="H228" s="1168"/>
      <c r="I228" s="1168"/>
      <c r="J228" s="1168"/>
      <c r="K228" s="1168"/>
      <c r="L228" s="1168"/>
      <c r="M228" s="1168"/>
      <c r="N228" s="1168"/>
      <c r="O228" s="1168"/>
      <c r="P228" s="1168"/>
      <c r="Q228" s="1168"/>
      <c r="R228" s="1168"/>
      <c r="S228" s="1168"/>
      <c r="T228" s="1168"/>
      <c r="U228" s="1168"/>
      <c r="V228" s="1168"/>
      <c r="W228" s="1168"/>
      <c r="X228" s="1168"/>
      <c r="Y228" s="1168"/>
    </row>
    <row r="229" spans="1:25" ht="14.25" customHeight="1">
      <c r="A229" s="1169"/>
      <c r="B229" s="1197"/>
      <c r="C229" s="1272"/>
      <c r="D229" s="1273"/>
      <c r="E229" s="1169"/>
      <c r="F229" s="1169"/>
      <c r="G229" s="1274"/>
      <c r="H229" s="1168"/>
      <c r="I229" s="1168"/>
      <c r="J229" s="1168"/>
      <c r="K229" s="1168"/>
      <c r="L229" s="1168"/>
      <c r="M229" s="1168"/>
      <c r="N229" s="1168"/>
      <c r="O229" s="1168"/>
      <c r="P229" s="1168"/>
      <c r="Q229" s="1168"/>
      <c r="R229" s="1168"/>
      <c r="S229" s="1168"/>
      <c r="T229" s="1168"/>
      <c r="U229" s="1168"/>
      <c r="V229" s="1168"/>
      <c r="W229" s="1168"/>
      <c r="X229" s="1168"/>
      <c r="Y229" s="1168"/>
    </row>
    <row r="230" spans="1:25" ht="14.25" customHeight="1">
      <c r="A230" s="1168"/>
      <c r="B230" s="1168"/>
      <c r="C230" s="1168"/>
      <c r="D230" s="1168"/>
      <c r="E230" s="1168"/>
      <c r="F230" s="1168"/>
      <c r="G230" s="1168"/>
      <c r="H230" s="1168"/>
      <c r="I230" s="1168"/>
      <c r="J230" s="1168"/>
      <c r="K230" s="1168"/>
      <c r="L230" s="1168"/>
      <c r="M230" s="1168"/>
      <c r="N230" s="1168"/>
      <c r="O230" s="1168"/>
      <c r="P230" s="1168"/>
      <c r="Q230" s="1168"/>
      <c r="R230" s="1168"/>
      <c r="S230" s="1168"/>
      <c r="T230" s="1168"/>
      <c r="U230" s="1168"/>
      <c r="V230" s="1168"/>
      <c r="W230" s="1168"/>
      <c r="X230" s="1168"/>
      <c r="Y230" s="1168"/>
    </row>
    <row r="231" spans="1:25" ht="14.25" customHeight="1">
      <c r="A231" s="1213" t="s">
        <v>525</v>
      </c>
      <c r="B231" s="1168"/>
      <c r="C231" s="1168"/>
      <c r="D231" s="1168"/>
      <c r="E231" s="1168"/>
      <c r="F231" s="1168"/>
      <c r="G231" s="1168"/>
      <c r="H231" s="1168"/>
      <c r="I231" s="1168"/>
      <c r="J231" s="1168"/>
      <c r="K231" s="1168"/>
      <c r="L231" s="1168"/>
      <c r="M231" s="1168"/>
      <c r="N231" s="1168"/>
      <c r="O231" s="1168"/>
      <c r="P231" s="1168"/>
      <c r="Q231" s="1168"/>
      <c r="R231" s="1168"/>
      <c r="S231" s="1168"/>
      <c r="T231" s="1168"/>
      <c r="U231" s="1168"/>
      <c r="V231" s="1168"/>
      <c r="W231" s="1168"/>
      <c r="X231" s="1168"/>
      <c r="Y231" s="1168"/>
    </row>
    <row r="232" spans="1:25" ht="39.75" customHeight="1">
      <c r="A232" s="1324" t="s">
        <v>397</v>
      </c>
      <c r="B232" s="1325" t="s">
        <v>59</v>
      </c>
      <c r="C232" s="1326" t="s">
        <v>526</v>
      </c>
      <c r="D232" s="1327" t="s">
        <v>398</v>
      </c>
      <c r="E232" s="1328" t="s">
        <v>399</v>
      </c>
      <c r="F232" s="1328" t="s">
        <v>400</v>
      </c>
      <c r="G232" s="1329"/>
      <c r="H232" s="1168"/>
      <c r="I232" s="1168"/>
      <c r="J232" s="1168"/>
      <c r="K232" s="1168"/>
      <c r="L232" s="1168"/>
      <c r="M232" s="1168"/>
      <c r="N232" s="1168"/>
      <c r="O232" s="1168"/>
      <c r="P232" s="1168"/>
      <c r="Q232" s="1168"/>
      <c r="R232" s="1168"/>
      <c r="S232" s="1168"/>
      <c r="T232" s="1168"/>
      <c r="U232" s="1168"/>
      <c r="V232" s="1168"/>
      <c r="W232" s="1168"/>
      <c r="X232" s="1168"/>
      <c r="Y232" s="1168"/>
    </row>
    <row r="233" spans="1:25" ht="14.25" customHeight="1">
      <c r="A233" s="1330" t="s">
        <v>527</v>
      </c>
      <c r="B233" s="1331" t="s">
        <v>77</v>
      </c>
      <c r="C233" s="1332">
        <f>+C234</f>
        <v>350000</v>
      </c>
      <c r="D233" s="1333"/>
      <c r="E233" s="1333"/>
      <c r="F233" s="1333"/>
      <c r="G233" s="1329"/>
      <c r="H233" s="1168"/>
      <c r="I233" s="1168"/>
      <c r="J233" s="1168"/>
      <c r="K233" s="1168"/>
      <c r="L233" s="1168"/>
      <c r="M233" s="1168"/>
      <c r="N233" s="1168"/>
      <c r="O233" s="1168"/>
      <c r="P233" s="1168"/>
      <c r="Q233" s="1168"/>
      <c r="R233" s="1168"/>
      <c r="S233" s="1168"/>
      <c r="T233" s="1168"/>
      <c r="U233" s="1168"/>
      <c r="V233" s="1168"/>
      <c r="W233" s="1168"/>
      <c r="X233" s="1168"/>
      <c r="Y233" s="1168"/>
    </row>
    <row r="234" spans="1:25" ht="14.25" customHeight="1">
      <c r="A234" s="1334"/>
      <c r="B234" s="1335" t="s">
        <v>520</v>
      </c>
      <c r="C234" s="1336">
        <v>350000</v>
      </c>
      <c r="D234" s="1337">
        <f>C234/C233*100</f>
        <v>100</v>
      </c>
      <c r="E234" s="1338">
        <v>1000</v>
      </c>
      <c r="F234" s="1339">
        <f>0</f>
        <v>0</v>
      </c>
      <c r="G234" s="1329"/>
      <c r="H234" s="1168"/>
      <c r="I234" s="1168"/>
      <c r="J234" s="1168"/>
      <c r="K234" s="1168"/>
      <c r="L234" s="1168"/>
      <c r="M234" s="1168"/>
      <c r="N234" s="1168"/>
      <c r="O234" s="1168"/>
      <c r="P234" s="1168"/>
      <c r="Q234" s="1168"/>
      <c r="R234" s="1168"/>
      <c r="S234" s="1168"/>
      <c r="T234" s="1168"/>
      <c r="U234" s="1168"/>
      <c r="V234" s="1168"/>
      <c r="W234" s="1168"/>
      <c r="X234" s="1168"/>
      <c r="Y234" s="1168"/>
    </row>
    <row r="235" spans="1:25" ht="14.25" customHeight="1">
      <c r="A235" s="1334"/>
      <c r="B235" s="1333" t="s">
        <v>83</v>
      </c>
      <c r="C235" s="1340">
        <f>+C236</f>
        <v>2160000</v>
      </c>
      <c r="D235" s="1337"/>
      <c r="E235" s="1337"/>
      <c r="F235" s="1337"/>
      <c r="G235" s="1341">
        <f>SUM(F234)</f>
        <v>0</v>
      </c>
      <c r="H235" s="1168"/>
      <c r="I235" s="1168"/>
      <c r="J235" s="1168"/>
      <c r="K235" s="1168"/>
      <c r="L235" s="1168"/>
      <c r="M235" s="1168"/>
      <c r="N235" s="1168"/>
      <c r="O235" s="1168"/>
      <c r="P235" s="1168"/>
      <c r="Q235" s="1168"/>
      <c r="R235" s="1168"/>
      <c r="S235" s="1168"/>
      <c r="T235" s="1168"/>
      <c r="U235" s="1168"/>
      <c r="V235" s="1168"/>
      <c r="W235" s="1168"/>
      <c r="X235" s="1168"/>
      <c r="Y235" s="1168"/>
    </row>
    <row r="236" spans="1:25" ht="14.25" customHeight="1">
      <c r="A236" s="1334"/>
      <c r="B236" s="1342" t="s">
        <v>528</v>
      </c>
      <c r="C236" s="1343">
        <v>2160000</v>
      </c>
      <c r="D236" s="1337">
        <f>C236/C235*100</f>
        <v>100</v>
      </c>
      <c r="E236" s="1337">
        <v>144</v>
      </c>
      <c r="F236" s="1339">
        <f>0</f>
        <v>0</v>
      </c>
      <c r="G236" s="1329"/>
      <c r="H236" s="1168"/>
      <c r="I236" s="1168"/>
      <c r="J236" s="1168"/>
      <c r="K236" s="1168"/>
      <c r="L236" s="1168"/>
      <c r="M236" s="1168"/>
      <c r="N236" s="1168"/>
      <c r="O236" s="1168"/>
      <c r="P236" s="1168"/>
      <c r="Q236" s="1168"/>
      <c r="R236" s="1168"/>
      <c r="S236" s="1168"/>
      <c r="T236" s="1168"/>
      <c r="U236" s="1168"/>
      <c r="V236" s="1168"/>
      <c r="W236" s="1168"/>
      <c r="X236" s="1168"/>
      <c r="Y236" s="1168"/>
    </row>
    <row r="237" spans="1:25" ht="14.25" customHeight="1">
      <c r="A237" s="1334"/>
      <c r="B237" s="1335"/>
      <c r="C237" s="1333"/>
      <c r="D237" s="1333"/>
      <c r="E237" s="1333"/>
      <c r="F237" s="1337"/>
      <c r="G237" s="1341">
        <f>SUM(F236)</f>
        <v>0</v>
      </c>
      <c r="H237" s="1168"/>
      <c r="I237" s="1168"/>
      <c r="J237" s="1168"/>
      <c r="K237" s="1168"/>
      <c r="L237" s="1168"/>
      <c r="M237" s="1168"/>
      <c r="N237" s="1168"/>
      <c r="O237" s="1168"/>
      <c r="P237" s="1168"/>
      <c r="Q237" s="1168"/>
      <c r="R237" s="1168"/>
      <c r="S237" s="1168"/>
      <c r="T237" s="1168"/>
      <c r="U237" s="1168"/>
      <c r="V237" s="1168"/>
      <c r="W237" s="1168"/>
      <c r="X237" s="1168"/>
      <c r="Y237" s="1168"/>
    </row>
    <row r="238" spans="1:25" ht="14.25" customHeight="1">
      <c r="A238" s="1344" t="s">
        <v>529</v>
      </c>
      <c r="B238" s="1345" t="s">
        <v>77</v>
      </c>
      <c r="C238" s="1346">
        <f t="shared" ref="C238:D238" si="30">SUM(C239:C240)</f>
        <v>5750000</v>
      </c>
      <c r="D238" s="1347">
        <f t="shared" si="30"/>
        <v>100</v>
      </c>
      <c r="E238" s="1348"/>
      <c r="F238" s="1349"/>
      <c r="G238" s="1350"/>
      <c r="H238" s="1351"/>
      <c r="I238" s="1351"/>
      <c r="J238" s="1351"/>
      <c r="K238" s="1351"/>
      <c r="L238" s="1351"/>
      <c r="M238" s="1351"/>
      <c r="N238" s="1351"/>
      <c r="O238" s="1351"/>
      <c r="P238" s="1351"/>
      <c r="Q238" s="1351"/>
      <c r="R238" s="1351"/>
      <c r="S238" s="1351"/>
      <c r="T238" s="1351"/>
      <c r="U238" s="1351"/>
      <c r="V238" s="1351"/>
      <c r="W238" s="1351"/>
      <c r="X238" s="1351"/>
      <c r="Y238" s="1351"/>
    </row>
    <row r="239" spans="1:25" ht="14.25" customHeight="1">
      <c r="A239" s="1352" t="s">
        <v>530</v>
      </c>
      <c r="B239" s="1353" t="s">
        <v>531</v>
      </c>
      <c r="C239" s="1354">
        <v>2250000</v>
      </c>
      <c r="D239" s="1355">
        <f>C239/C238*100</f>
        <v>39.130434782608695</v>
      </c>
      <c r="E239" s="1356">
        <v>30</v>
      </c>
      <c r="F239" s="1355">
        <f t="shared" ref="F239:F240" si="31">0/E239*D239</f>
        <v>0</v>
      </c>
      <c r="G239" s="1350"/>
      <c r="H239" s="1351"/>
      <c r="I239" s="1351"/>
      <c r="J239" s="1351"/>
      <c r="K239" s="1351"/>
      <c r="L239" s="1351"/>
      <c r="M239" s="1351"/>
      <c r="N239" s="1351"/>
      <c r="O239" s="1351"/>
      <c r="P239" s="1351"/>
      <c r="Q239" s="1351"/>
      <c r="R239" s="1351"/>
      <c r="S239" s="1351"/>
      <c r="T239" s="1351"/>
      <c r="U239" s="1351"/>
      <c r="V239" s="1351"/>
      <c r="W239" s="1351"/>
      <c r="X239" s="1351"/>
      <c r="Y239" s="1351"/>
    </row>
    <row r="240" spans="1:25" ht="14.25" customHeight="1">
      <c r="A240" s="1357"/>
      <c r="B240" s="1353" t="s">
        <v>520</v>
      </c>
      <c r="C240" s="1354">
        <v>3500000</v>
      </c>
      <c r="D240" s="1355">
        <f>C240/C238*100</f>
        <v>60.869565217391312</v>
      </c>
      <c r="E240" s="1356">
        <v>10000</v>
      </c>
      <c r="F240" s="1355">
        <f t="shared" si="31"/>
        <v>0</v>
      </c>
      <c r="G240" s="1350"/>
      <c r="H240" s="1351"/>
      <c r="I240" s="1351"/>
      <c r="J240" s="1351"/>
      <c r="K240" s="1351"/>
      <c r="L240" s="1351"/>
      <c r="M240" s="1351"/>
      <c r="N240" s="1351"/>
      <c r="O240" s="1351"/>
      <c r="P240" s="1351"/>
      <c r="Q240" s="1351"/>
      <c r="R240" s="1351"/>
      <c r="S240" s="1351"/>
      <c r="T240" s="1351"/>
      <c r="U240" s="1351"/>
      <c r="V240" s="1351"/>
      <c r="W240" s="1351"/>
      <c r="X240" s="1351"/>
      <c r="Y240" s="1351"/>
    </row>
    <row r="241" spans="1:25" ht="14.25" customHeight="1">
      <c r="A241" s="1357"/>
      <c r="B241" s="1358"/>
      <c r="C241" s="1359"/>
      <c r="D241" s="1348"/>
      <c r="E241" s="1348"/>
      <c r="F241" s="1360"/>
      <c r="G241" s="1361">
        <f>SUM(F239:F240)</f>
        <v>0</v>
      </c>
      <c r="H241" s="1351"/>
      <c r="I241" s="1351"/>
      <c r="J241" s="1351"/>
      <c r="K241" s="1351"/>
      <c r="L241" s="1351"/>
      <c r="M241" s="1351"/>
      <c r="N241" s="1351"/>
      <c r="O241" s="1351"/>
      <c r="P241" s="1351"/>
      <c r="Q241" s="1351"/>
      <c r="R241" s="1351"/>
      <c r="S241" s="1351"/>
      <c r="T241" s="1351"/>
      <c r="U241" s="1351"/>
      <c r="V241" s="1351"/>
      <c r="W241" s="1351"/>
      <c r="X241" s="1351"/>
      <c r="Y241" s="1351"/>
    </row>
    <row r="242" spans="1:25" ht="14.25" customHeight="1">
      <c r="A242" s="1357"/>
      <c r="B242" s="1353" t="s">
        <v>100</v>
      </c>
      <c r="C242" s="1346">
        <f t="shared" ref="C242:D242" si="32">SUM(C243:C245)</f>
        <v>3750000</v>
      </c>
      <c r="D242" s="1347">
        <f t="shared" si="32"/>
        <v>100</v>
      </c>
      <c r="E242" s="1348"/>
      <c r="F242" s="1349"/>
      <c r="G242" s="1362"/>
      <c r="H242" s="1351"/>
      <c r="I242" s="1351"/>
      <c r="J242" s="1351"/>
      <c r="K242" s="1351"/>
      <c r="L242" s="1351"/>
      <c r="M242" s="1351"/>
      <c r="N242" s="1351"/>
      <c r="O242" s="1351"/>
      <c r="P242" s="1351"/>
      <c r="Q242" s="1351"/>
      <c r="R242" s="1351"/>
      <c r="S242" s="1351"/>
      <c r="T242" s="1351"/>
      <c r="U242" s="1351"/>
      <c r="V242" s="1351"/>
      <c r="W242" s="1351"/>
      <c r="X242" s="1351"/>
      <c r="Y242" s="1351"/>
    </row>
    <row r="243" spans="1:25" ht="14.25" customHeight="1">
      <c r="A243" s="1357"/>
      <c r="B243" s="1353" t="s">
        <v>532</v>
      </c>
      <c r="C243" s="1354">
        <v>1500000</v>
      </c>
      <c r="D243" s="1355">
        <f>C243/C242*100</f>
        <v>40</v>
      </c>
      <c r="E243" s="1356">
        <v>100</v>
      </c>
      <c r="F243" s="1355">
        <f t="shared" ref="F243:F245" si="33">0/E243*D243</f>
        <v>0</v>
      </c>
      <c r="G243" s="1350"/>
      <c r="H243" s="1351"/>
      <c r="I243" s="1351"/>
      <c r="J243" s="1351"/>
      <c r="K243" s="1351"/>
      <c r="L243" s="1351"/>
      <c r="M243" s="1351"/>
      <c r="N243" s="1351"/>
      <c r="O243" s="1351"/>
      <c r="P243" s="1351"/>
      <c r="Q243" s="1351"/>
      <c r="R243" s="1351"/>
      <c r="S243" s="1351"/>
      <c r="T243" s="1351"/>
      <c r="U243" s="1351"/>
      <c r="V243" s="1351"/>
      <c r="W243" s="1351"/>
      <c r="X243" s="1351"/>
      <c r="Y243" s="1351"/>
    </row>
    <row r="244" spans="1:25" ht="14.25" customHeight="1">
      <c r="A244" s="1357"/>
      <c r="B244" s="1353" t="s">
        <v>533</v>
      </c>
      <c r="C244" s="1354">
        <v>750000</v>
      </c>
      <c r="D244" s="1354">
        <f>C244/C242*100</f>
        <v>20</v>
      </c>
      <c r="E244" s="1356">
        <v>50</v>
      </c>
      <c r="F244" s="1355">
        <f t="shared" si="33"/>
        <v>0</v>
      </c>
      <c r="G244" s="1350"/>
      <c r="H244" s="1351"/>
      <c r="I244" s="1351"/>
      <c r="J244" s="1351"/>
      <c r="K244" s="1351"/>
      <c r="L244" s="1351"/>
      <c r="M244" s="1351"/>
      <c r="N244" s="1351"/>
      <c r="O244" s="1351"/>
      <c r="P244" s="1351"/>
      <c r="Q244" s="1351"/>
      <c r="R244" s="1351"/>
      <c r="S244" s="1351"/>
      <c r="T244" s="1351"/>
      <c r="U244" s="1351"/>
      <c r="V244" s="1351"/>
      <c r="W244" s="1351"/>
      <c r="X244" s="1351"/>
      <c r="Y244" s="1351"/>
    </row>
    <row r="245" spans="1:25" ht="14.25" customHeight="1">
      <c r="A245" s="1357"/>
      <c r="B245" s="1353" t="s">
        <v>534</v>
      </c>
      <c r="C245" s="1354">
        <v>1500000</v>
      </c>
      <c r="D245" s="1354">
        <f>C245/C242*100</f>
        <v>40</v>
      </c>
      <c r="E245" s="1356">
        <v>100</v>
      </c>
      <c r="F245" s="1355">
        <f t="shared" si="33"/>
        <v>0</v>
      </c>
      <c r="G245" s="1350"/>
      <c r="H245" s="1351"/>
      <c r="I245" s="1351"/>
      <c r="J245" s="1351"/>
      <c r="K245" s="1351"/>
      <c r="L245" s="1351"/>
      <c r="M245" s="1351"/>
      <c r="N245" s="1351"/>
      <c r="O245" s="1351"/>
      <c r="P245" s="1351"/>
      <c r="Q245" s="1351"/>
      <c r="R245" s="1351"/>
      <c r="S245" s="1351"/>
      <c r="T245" s="1351"/>
      <c r="U245" s="1351"/>
      <c r="V245" s="1351"/>
      <c r="W245" s="1351"/>
      <c r="X245" s="1351"/>
      <c r="Y245" s="1351"/>
    </row>
    <row r="246" spans="1:25" ht="14.25" customHeight="1">
      <c r="A246" s="1357"/>
      <c r="B246" s="1358"/>
      <c r="C246" s="1359"/>
      <c r="D246" s="1359"/>
      <c r="E246" s="1348"/>
      <c r="F246" s="1360"/>
      <c r="G246" s="1361">
        <f>SUM(F243:F245)</f>
        <v>0</v>
      </c>
      <c r="H246" s="1351"/>
      <c r="I246" s="1351"/>
      <c r="J246" s="1351"/>
      <c r="K246" s="1351"/>
      <c r="L246" s="1351"/>
      <c r="M246" s="1351"/>
      <c r="N246" s="1351"/>
      <c r="O246" s="1351"/>
      <c r="P246" s="1351"/>
      <c r="Q246" s="1351"/>
      <c r="R246" s="1351"/>
      <c r="S246" s="1351"/>
      <c r="T246" s="1351"/>
      <c r="U246" s="1351"/>
      <c r="V246" s="1351"/>
      <c r="W246" s="1351"/>
      <c r="X246" s="1351"/>
      <c r="Y246" s="1351"/>
    </row>
    <row r="247" spans="1:25" ht="14.25" customHeight="1">
      <c r="A247" s="1357"/>
      <c r="B247" s="1363" t="s">
        <v>100</v>
      </c>
      <c r="C247" s="1346">
        <f>SUM(C248:C249)</f>
        <v>6300000</v>
      </c>
      <c r="D247" s="1364">
        <f>SUM(D248:D249)</f>
        <v>100</v>
      </c>
      <c r="E247" s="1349"/>
      <c r="F247" s="1365"/>
      <c r="G247" s="1350"/>
      <c r="H247" s="1351"/>
      <c r="I247" s="1351"/>
      <c r="J247" s="1351"/>
      <c r="K247" s="1351"/>
      <c r="L247" s="1351"/>
      <c r="M247" s="1351"/>
      <c r="N247" s="1351"/>
      <c r="O247" s="1351"/>
      <c r="P247" s="1351"/>
      <c r="Q247" s="1351"/>
      <c r="R247" s="1351"/>
      <c r="S247" s="1351"/>
      <c r="T247" s="1351"/>
      <c r="U247" s="1351"/>
      <c r="V247" s="1351"/>
      <c r="W247" s="1351"/>
      <c r="X247" s="1351"/>
      <c r="Y247" s="1351"/>
    </row>
    <row r="248" spans="1:25" ht="14.25" customHeight="1">
      <c r="A248" s="1357"/>
      <c r="B248" s="1363" t="s">
        <v>535</v>
      </c>
      <c r="C248" s="1354">
        <v>2700000</v>
      </c>
      <c r="D248" s="1355">
        <f>C248/C247*100</f>
        <v>42.857142857142854</v>
      </c>
      <c r="E248" s="1356">
        <v>180</v>
      </c>
      <c r="F248" s="1355">
        <f t="shared" ref="F248:F249" si="34">0/E248*D248</f>
        <v>0</v>
      </c>
      <c r="G248" s="1362"/>
      <c r="H248" s="1351"/>
      <c r="I248" s="1351"/>
      <c r="J248" s="1351"/>
      <c r="K248" s="1351"/>
      <c r="L248" s="1351"/>
      <c r="M248" s="1351"/>
      <c r="N248" s="1351"/>
      <c r="O248" s="1351"/>
      <c r="P248" s="1351"/>
      <c r="Q248" s="1351"/>
      <c r="R248" s="1351"/>
      <c r="S248" s="1351"/>
      <c r="T248" s="1351"/>
      <c r="U248" s="1351"/>
      <c r="V248" s="1351"/>
      <c r="W248" s="1351"/>
      <c r="X248" s="1351"/>
      <c r="Y248" s="1351"/>
    </row>
    <row r="249" spans="1:25" ht="14.25" customHeight="1">
      <c r="A249" s="1357"/>
      <c r="B249" s="1363" t="s">
        <v>536</v>
      </c>
      <c r="C249" s="1354">
        <v>3600000</v>
      </c>
      <c r="D249" s="1355">
        <f>C249/C247*100</f>
        <v>57.142857142857139</v>
      </c>
      <c r="E249" s="1356">
        <v>240</v>
      </c>
      <c r="F249" s="1355">
        <f t="shared" si="34"/>
        <v>0</v>
      </c>
      <c r="G249" s="1350"/>
      <c r="H249" s="1351"/>
      <c r="I249" s="1351"/>
      <c r="J249" s="1351"/>
      <c r="K249" s="1351"/>
      <c r="L249" s="1351"/>
      <c r="M249" s="1351"/>
      <c r="N249" s="1351"/>
      <c r="O249" s="1351"/>
      <c r="P249" s="1351"/>
      <c r="Q249" s="1351"/>
      <c r="R249" s="1351"/>
      <c r="S249" s="1351"/>
      <c r="T249" s="1351"/>
      <c r="U249" s="1351"/>
      <c r="V249" s="1351"/>
      <c r="W249" s="1351"/>
      <c r="X249" s="1351"/>
      <c r="Y249" s="1351"/>
    </row>
    <row r="250" spans="1:25" ht="14.25" customHeight="1">
      <c r="A250" s="1357"/>
      <c r="B250" s="1366"/>
      <c r="C250" s="1359"/>
      <c r="D250" s="1360"/>
      <c r="E250" s="1349"/>
      <c r="F250" s="1360"/>
      <c r="G250" s="1361">
        <f>SUM(F248:F249)</f>
        <v>0</v>
      </c>
      <c r="H250" s="1351"/>
      <c r="I250" s="1351"/>
      <c r="J250" s="1351"/>
      <c r="K250" s="1351"/>
      <c r="L250" s="1351"/>
      <c r="M250" s="1351"/>
      <c r="N250" s="1351"/>
      <c r="O250" s="1351"/>
      <c r="P250" s="1351"/>
      <c r="Q250" s="1351"/>
      <c r="R250" s="1351"/>
      <c r="S250" s="1351"/>
      <c r="T250" s="1351"/>
      <c r="U250" s="1351"/>
      <c r="V250" s="1351"/>
      <c r="W250" s="1351"/>
      <c r="X250" s="1351"/>
      <c r="Y250" s="1351"/>
    </row>
    <row r="251" spans="1:25" ht="14.25" customHeight="1">
      <c r="A251" s="1357"/>
      <c r="B251" s="1367" t="s">
        <v>141</v>
      </c>
      <c r="C251" s="1368">
        <f t="shared" ref="C251:D251" si="35">SUM(C253:C259)</f>
        <v>9600000</v>
      </c>
      <c r="D251" s="1369">
        <f t="shared" si="35"/>
        <v>100.00000000000001</v>
      </c>
      <c r="E251" s="1349"/>
      <c r="F251" s="1349"/>
      <c r="G251" s="1350"/>
      <c r="H251" s="1351"/>
      <c r="I251" s="1351"/>
      <c r="J251" s="1351"/>
      <c r="K251" s="1351"/>
      <c r="L251" s="1351"/>
      <c r="M251" s="1351"/>
      <c r="N251" s="1351"/>
      <c r="O251" s="1351"/>
      <c r="P251" s="1351"/>
      <c r="Q251" s="1351"/>
      <c r="R251" s="1351"/>
      <c r="S251" s="1351"/>
      <c r="T251" s="1351"/>
      <c r="U251" s="1351"/>
      <c r="V251" s="1351"/>
      <c r="W251" s="1351"/>
      <c r="X251" s="1351"/>
      <c r="Y251" s="1351"/>
    </row>
    <row r="252" spans="1:25" ht="14.25" customHeight="1">
      <c r="A252" s="1357"/>
      <c r="B252" s="1370" t="s">
        <v>537</v>
      </c>
      <c r="C252" s="1371"/>
      <c r="D252" s="1372"/>
      <c r="E252" s="1349"/>
      <c r="F252" s="1349"/>
      <c r="G252" s="1350"/>
      <c r="H252" s="1351"/>
      <c r="I252" s="1351"/>
      <c r="J252" s="1351"/>
      <c r="K252" s="1351"/>
      <c r="L252" s="1351"/>
      <c r="M252" s="1351"/>
      <c r="N252" s="1351"/>
      <c r="O252" s="1351"/>
      <c r="P252" s="1351"/>
      <c r="Q252" s="1351"/>
      <c r="R252" s="1351"/>
      <c r="S252" s="1351"/>
      <c r="T252" s="1351"/>
      <c r="U252" s="1351"/>
      <c r="V252" s="1351"/>
      <c r="W252" s="1351"/>
      <c r="X252" s="1351"/>
      <c r="Y252" s="1351"/>
    </row>
    <row r="253" spans="1:25" ht="14.25" customHeight="1">
      <c r="A253" s="1357"/>
      <c r="B253" s="1363" t="s">
        <v>538</v>
      </c>
      <c r="C253" s="1354">
        <v>2000000</v>
      </c>
      <c r="D253" s="1355">
        <f>C253/C251*100</f>
        <v>20.833333333333336</v>
      </c>
      <c r="E253" s="1356">
        <v>100</v>
      </c>
      <c r="F253" s="1355">
        <f t="shared" ref="F253:F255" si="36">0/E253*D253</f>
        <v>0</v>
      </c>
      <c r="G253" s="1350"/>
      <c r="H253" s="1351"/>
      <c r="I253" s="1351"/>
      <c r="J253" s="1351"/>
      <c r="K253" s="1351"/>
      <c r="L253" s="1351"/>
      <c r="M253" s="1351"/>
      <c r="N253" s="1351"/>
      <c r="O253" s="1351"/>
      <c r="P253" s="1351"/>
      <c r="Q253" s="1351"/>
      <c r="R253" s="1351"/>
      <c r="S253" s="1351"/>
      <c r="T253" s="1351"/>
      <c r="U253" s="1351"/>
      <c r="V253" s="1351"/>
      <c r="W253" s="1351"/>
      <c r="X253" s="1351"/>
      <c r="Y253" s="1351"/>
    </row>
    <row r="254" spans="1:25" ht="14.25" customHeight="1">
      <c r="A254" s="1357"/>
      <c r="B254" s="1363" t="s">
        <v>539</v>
      </c>
      <c r="C254" s="1354">
        <v>1000000</v>
      </c>
      <c r="D254" s="1355">
        <f>C254/C251*100</f>
        <v>10.416666666666668</v>
      </c>
      <c r="E254" s="1356">
        <v>50</v>
      </c>
      <c r="F254" s="1355">
        <f t="shared" si="36"/>
        <v>0</v>
      </c>
      <c r="G254" s="1350"/>
      <c r="H254" s="1351"/>
      <c r="I254" s="1351"/>
      <c r="J254" s="1351"/>
      <c r="K254" s="1351"/>
      <c r="L254" s="1351"/>
      <c r="M254" s="1351"/>
      <c r="N254" s="1351"/>
      <c r="O254" s="1351"/>
      <c r="P254" s="1351"/>
      <c r="Q254" s="1351"/>
      <c r="R254" s="1351"/>
      <c r="S254" s="1351"/>
      <c r="T254" s="1351"/>
      <c r="U254" s="1351"/>
      <c r="V254" s="1351"/>
      <c r="W254" s="1351"/>
      <c r="X254" s="1351"/>
      <c r="Y254" s="1351"/>
    </row>
    <row r="255" spans="1:25" ht="14.25" customHeight="1">
      <c r="A255" s="1357"/>
      <c r="B255" s="1363" t="s">
        <v>540</v>
      </c>
      <c r="C255" s="1354">
        <v>1800000</v>
      </c>
      <c r="D255" s="1356">
        <f>C255/C251*100</f>
        <v>18.75</v>
      </c>
      <c r="E255" s="1356">
        <v>100</v>
      </c>
      <c r="F255" s="1355">
        <f t="shared" si="36"/>
        <v>0</v>
      </c>
      <c r="G255" s="1350"/>
      <c r="H255" s="1351"/>
      <c r="I255" s="1351"/>
      <c r="J255" s="1351"/>
      <c r="K255" s="1351"/>
      <c r="L255" s="1351"/>
      <c r="M255" s="1351"/>
      <c r="N255" s="1351"/>
      <c r="O255" s="1351"/>
      <c r="P255" s="1351"/>
      <c r="Q255" s="1351"/>
      <c r="R255" s="1351"/>
      <c r="S255" s="1351"/>
      <c r="T255" s="1351"/>
      <c r="U255" s="1351"/>
      <c r="V255" s="1351"/>
      <c r="W255" s="1351"/>
      <c r="X255" s="1351"/>
      <c r="Y255" s="1351"/>
    </row>
    <row r="256" spans="1:25" ht="14.25" customHeight="1">
      <c r="A256" s="1357"/>
      <c r="B256" s="1373" t="s">
        <v>541</v>
      </c>
      <c r="C256" s="1359"/>
      <c r="D256" s="1349"/>
      <c r="E256" s="1349"/>
      <c r="F256" s="1349"/>
      <c r="G256" s="1350"/>
      <c r="H256" s="1351"/>
      <c r="I256" s="1351"/>
      <c r="J256" s="1351"/>
      <c r="K256" s="1351"/>
      <c r="L256" s="1351"/>
      <c r="M256" s="1351"/>
      <c r="N256" s="1351"/>
      <c r="O256" s="1351"/>
      <c r="P256" s="1351"/>
      <c r="Q256" s="1351"/>
      <c r="R256" s="1351"/>
      <c r="S256" s="1351"/>
      <c r="T256" s="1351"/>
      <c r="U256" s="1351"/>
      <c r="V256" s="1351"/>
      <c r="W256" s="1351"/>
      <c r="X256" s="1351"/>
      <c r="Y256" s="1351"/>
    </row>
    <row r="257" spans="1:25" ht="14.25" customHeight="1">
      <c r="A257" s="1357"/>
      <c r="B257" s="1363" t="s">
        <v>542</v>
      </c>
      <c r="C257" s="1354">
        <v>2000000</v>
      </c>
      <c r="D257" s="1355">
        <f>C257/C251*100</f>
        <v>20.833333333333336</v>
      </c>
      <c r="E257" s="1356">
        <v>100</v>
      </c>
      <c r="F257" s="1355">
        <f t="shared" ref="F257:F259" si="37">0/E257*D257</f>
        <v>0</v>
      </c>
      <c r="G257" s="1350"/>
      <c r="H257" s="1351"/>
      <c r="I257" s="1351"/>
      <c r="J257" s="1351"/>
      <c r="K257" s="1351"/>
      <c r="L257" s="1351"/>
      <c r="M257" s="1351"/>
      <c r="N257" s="1351"/>
      <c r="O257" s="1351"/>
      <c r="P257" s="1351"/>
      <c r="Q257" s="1351"/>
      <c r="R257" s="1351"/>
      <c r="S257" s="1351"/>
      <c r="T257" s="1351"/>
      <c r="U257" s="1351"/>
      <c r="V257" s="1351"/>
      <c r="W257" s="1351"/>
      <c r="X257" s="1351"/>
      <c r="Y257" s="1351"/>
    </row>
    <row r="258" spans="1:25" ht="14.25" customHeight="1">
      <c r="A258" s="1357"/>
      <c r="B258" s="1363" t="s">
        <v>543</v>
      </c>
      <c r="C258" s="1354">
        <v>1000000</v>
      </c>
      <c r="D258" s="1355">
        <f>C258/C251*100</f>
        <v>10.416666666666668</v>
      </c>
      <c r="E258" s="1356">
        <v>50</v>
      </c>
      <c r="F258" s="1355">
        <f t="shared" si="37"/>
        <v>0</v>
      </c>
      <c r="G258" s="1350"/>
      <c r="H258" s="1351"/>
      <c r="I258" s="1351"/>
      <c r="J258" s="1351"/>
      <c r="K258" s="1351"/>
      <c r="L258" s="1351"/>
      <c r="M258" s="1351"/>
      <c r="N258" s="1351"/>
      <c r="O258" s="1351"/>
      <c r="P258" s="1351"/>
      <c r="Q258" s="1351"/>
      <c r="R258" s="1351"/>
      <c r="S258" s="1351"/>
      <c r="T258" s="1351"/>
      <c r="U258" s="1351"/>
      <c r="V258" s="1351"/>
      <c r="W258" s="1351"/>
      <c r="X258" s="1351"/>
      <c r="Y258" s="1351"/>
    </row>
    <row r="259" spans="1:25" ht="14.25" customHeight="1">
      <c r="A259" s="1357"/>
      <c r="B259" s="1363" t="s">
        <v>544</v>
      </c>
      <c r="C259" s="1354">
        <v>1800000</v>
      </c>
      <c r="D259" s="1355">
        <f>C259/C251*100</f>
        <v>18.75</v>
      </c>
      <c r="E259" s="1356">
        <v>100</v>
      </c>
      <c r="F259" s="1355">
        <f t="shared" si="37"/>
        <v>0</v>
      </c>
      <c r="G259" s="1350"/>
      <c r="H259" s="1351"/>
      <c r="I259" s="1351"/>
      <c r="J259" s="1351"/>
      <c r="K259" s="1351"/>
      <c r="L259" s="1351"/>
      <c r="M259" s="1351"/>
      <c r="N259" s="1351"/>
      <c r="O259" s="1351"/>
      <c r="P259" s="1351"/>
      <c r="Q259" s="1351"/>
      <c r="R259" s="1351"/>
      <c r="S259" s="1351"/>
      <c r="T259" s="1351"/>
      <c r="U259" s="1351"/>
      <c r="V259" s="1351"/>
      <c r="W259" s="1351"/>
      <c r="X259" s="1351"/>
      <c r="Y259" s="1351"/>
    </row>
    <row r="260" spans="1:25" ht="14.25" customHeight="1">
      <c r="A260" s="1357"/>
      <c r="B260" s="1366"/>
      <c r="C260" s="1359"/>
      <c r="D260" s="1360"/>
      <c r="E260" s="1349"/>
      <c r="F260" s="1360"/>
      <c r="G260" s="1362">
        <f>SUM(F253:F259)</f>
        <v>0</v>
      </c>
      <c r="H260" s="1351"/>
      <c r="I260" s="1351"/>
      <c r="J260" s="1351"/>
      <c r="K260" s="1351"/>
      <c r="L260" s="1351"/>
      <c r="M260" s="1351"/>
      <c r="N260" s="1351"/>
      <c r="O260" s="1351"/>
      <c r="P260" s="1351"/>
      <c r="Q260" s="1351"/>
      <c r="R260" s="1351"/>
      <c r="S260" s="1351"/>
      <c r="T260" s="1351"/>
      <c r="U260" s="1351"/>
      <c r="V260" s="1351"/>
      <c r="W260" s="1351"/>
      <c r="X260" s="1351"/>
      <c r="Y260" s="1351"/>
    </row>
    <row r="261" spans="1:25" ht="14.25" customHeight="1">
      <c r="A261" s="1374"/>
      <c r="B261" s="1375"/>
      <c r="C261" s="1376"/>
      <c r="D261" s="1376"/>
      <c r="E261" s="1376"/>
      <c r="F261" s="1376"/>
      <c r="G261" s="1377"/>
      <c r="H261" s="1378"/>
      <c r="I261" s="1378"/>
      <c r="J261" s="1378"/>
      <c r="K261" s="1378"/>
      <c r="L261" s="1378"/>
      <c r="M261" s="1378"/>
      <c r="N261" s="1378"/>
      <c r="O261" s="1378"/>
      <c r="P261" s="1378"/>
      <c r="Q261" s="1378"/>
      <c r="R261" s="1378"/>
      <c r="S261" s="1378"/>
      <c r="T261" s="1378"/>
      <c r="U261" s="1378"/>
      <c r="V261" s="1378"/>
      <c r="W261" s="1378"/>
      <c r="X261" s="1378"/>
      <c r="Y261" s="1378"/>
    </row>
    <row r="262" spans="1:25" ht="14.25" customHeight="1">
      <c r="A262" s="1379" t="s">
        <v>545</v>
      </c>
      <c r="B262" s="1380" t="s">
        <v>77</v>
      </c>
      <c r="C262" s="1381">
        <f>SUM(C263:C266)</f>
        <v>4750000</v>
      </c>
      <c r="D262" s="1382">
        <f>SUM(D263:D266)</f>
        <v>99.999999999999986</v>
      </c>
      <c r="E262" s="1348"/>
      <c r="F262" s="1348"/>
      <c r="G262" s="1350"/>
      <c r="H262" s="1351"/>
      <c r="I262" s="1351"/>
      <c r="J262" s="1351"/>
      <c r="K262" s="1351"/>
      <c r="L262" s="1351"/>
      <c r="M262" s="1351"/>
      <c r="N262" s="1351"/>
      <c r="O262" s="1351"/>
      <c r="P262" s="1351"/>
      <c r="Q262" s="1351"/>
      <c r="R262" s="1351"/>
      <c r="S262" s="1351"/>
      <c r="T262" s="1351"/>
      <c r="U262" s="1351"/>
      <c r="V262" s="1351"/>
      <c r="W262" s="1351"/>
      <c r="X262" s="1351"/>
      <c r="Y262" s="1351"/>
    </row>
    <row r="263" spans="1:25" ht="14.25" customHeight="1">
      <c r="A263" s="1383" t="s">
        <v>546</v>
      </c>
      <c r="B263" s="1353" t="s">
        <v>547</v>
      </c>
      <c r="C263" s="1354">
        <v>1000000</v>
      </c>
      <c r="D263" s="1384">
        <f>C263/C262*100</f>
        <v>21.052631578947366</v>
      </c>
      <c r="E263" s="1356">
        <v>100</v>
      </c>
      <c r="F263" s="1355">
        <f t="shared" ref="F263:F266" si="38">0/E263*D263</f>
        <v>0</v>
      </c>
      <c r="G263" s="1350"/>
      <c r="H263" s="1351"/>
      <c r="I263" s="1351"/>
      <c r="J263" s="1351"/>
      <c r="K263" s="1351"/>
      <c r="L263" s="1351"/>
      <c r="M263" s="1351"/>
      <c r="N263" s="1351"/>
      <c r="O263" s="1351"/>
      <c r="P263" s="1351"/>
      <c r="Q263" s="1351"/>
      <c r="R263" s="1351"/>
      <c r="S263" s="1351"/>
      <c r="T263" s="1351"/>
      <c r="U263" s="1351"/>
      <c r="V263" s="1351"/>
      <c r="W263" s="1351"/>
      <c r="X263" s="1351"/>
      <c r="Y263" s="1351"/>
    </row>
    <row r="264" spans="1:25" ht="14.25" customHeight="1">
      <c r="A264" s="1385" t="s">
        <v>548</v>
      </c>
      <c r="B264" s="1353" t="s">
        <v>549</v>
      </c>
      <c r="C264" s="1354">
        <v>1000000</v>
      </c>
      <c r="D264" s="1384">
        <f>C264/C262*100</f>
        <v>21.052631578947366</v>
      </c>
      <c r="E264" s="1356">
        <v>100</v>
      </c>
      <c r="F264" s="1355">
        <f t="shared" si="38"/>
        <v>0</v>
      </c>
      <c r="G264" s="1362"/>
      <c r="H264" s="1351"/>
      <c r="I264" s="1351"/>
      <c r="J264" s="1351"/>
      <c r="K264" s="1351"/>
      <c r="L264" s="1351"/>
      <c r="M264" s="1351"/>
      <c r="N264" s="1351"/>
      <c r="O264" s="1351"/>
      <c r="P264" s="1351"/>
      <c r="Q264" s="1351"/>
      <c r="R264" s="1351"/>
      <c r="S264" s="1351"/>
      <c r="T264" s="1351"/>
      <c r="U264" s="1351"/>
      <c r="V264" s="1351"/>
      <c r="W264" s="1351"/>
      <c r="X264" s="1351"/>
      <c r="Y264" s="1351"/>
    </row>
    <row r="265" spans="1:25" ht="14.25" customHeight="1">
      <c r="A265" s="1357"/>
      <c r="B265" s="1353" t="s">
        <v>550</v>
      </c>
      <c r="C265" s="1354">
        <v>1000000</v>
      </c>
      <c r="D265" s="1384">
        <f>C265/C262*100</f>
        <v>21.052631578947366</v>
      </c>
      <c r="E265" s="1356">
        <v>100</v>
      </c>
      <c r="F265" s="1355">
        <f t="shared" si="38"/>
        <v>0</v>
      </c>
      <c r="G265" s="1350"/>
      <c r="H265" s="1351"/>
      <c r="I265" s="1351"/>
      <c r="J265" s="1351"/>
      <c r="K265" s="1351"/>
      <c r="L265" s="1351"/>
      <c r="M265" s="1351"/>
      <c r="N265" s="1351"/>
      <c r="O265" s="1351"/>
      <c r="P265" s="1351"/>
      <c r="Q265" s="1351"/>
      <c r="R265" s="1351"/>
      <c r="S265" s="1351"/>
      <c r="T265" s="1351"/>
      <c r="U265" s="1351"/>
      <c r="V265" s="1351"/>
      <c r="W265" s="1351"/>
      <c r="X265" s="1351"/>
      <c r="Y265" s="1351"/>
    </row>
    <row r="266" spans="1:25" ht="14.25" customHeight="1">
      <c r="A266" s="1357"/>
      <c r="B266" s="1353" t="s">
        <v>520</v>
      </c>
      <c r="C266" s="1354">
        <v>1750000</v>
      </c>
      <c r="D266" s="1386">
        <f>C266/C262*100</f>
        <v>36.84210526315789</v>
      </c>
      <c r="E266" s="1356">
        <v>5000</v>
      </c>
      <c r="F266" s="1355">
        <f t="shared" si="38"/>
        <v>0</v>
      </c>
      <c r="G266" s="1350"/>
      <c r="H266" s="1351"/>
      <c r="I266" s="1351"/>
      <c r="J266" s="1351"/>
      <c r="K266" s="1351"/>
      <c r="L266" s="1351"/>
      <c r="M266" s="1351"/>
      <c r="N266" s="1351"/>
      <c r="O266" s="1351"/>
      <c r="P266" s="1351"/>
      <c r="Q266" s="1351"/>
      <c r="R266" s="1351"/>
      <c r="S266" s="1351"/>
      <c r="T266" s="1351"/>
      <c r="U266" s="1351"/>
      <c r="V266" s="1351"/>
      <c r="W266" s="1351"/>
      <c r="X266" s="1351"/>
      <c r="Y266" s="1351"/>
    </row>
    <row r="267" spans="1:25" ht="14.25" customHeight="1">
      <c r="A267" s="1357"/>
      <c r="B267" s="1358"/>
      <c r="C267" s="1387"/>
      <c r="D267" s="1348"/>
      <c r="E267" s="1348"/>
      <c r="F267" s="1348"/>
      <c r="G267" s="1361">
        <f>SUM(F263:F266)</f>
        <v>0</v>
      </c>
      <c r="H267" s="1351"/>
      <c r="I267" s="1351"/>
      <c r="J267" s="1351"/>
      <c r="K267" s="1351"/>
      <c r="L267" s="1351"/>
      <c r="M267" s="1351"/>
      <c r="N267" s="1351"/>
      <c r="O267" s="1351"/>
      <c r="P267" s="1351"/>
      <c r="Q267" s="1351"/>
      <c r="R267" s="1351"/>
      <c r="S267" s="1351"/>
      <c r="T267" s="1351"/>
      <c r="U267" s="1351"/>
      <c r="V267" s="1351"/>
      <c r="W267" s="1351"/>
      <c r="X267" s="1351"/>
      <c r="Y267" s="1351"/>
    </row>
    <row r="268" spans="1:25" ht="14.25" customHeight="1">
      <c r="A268" s="1357"/>
      <c r="B268" s="1345" t="s">
        <v>100</v>
      </c>
      <c r="C268" s="1381">
        <f>SUM(C269:C272)</f>
        <v>1200000</v>
      </c>
      <c r="D268" s="1388" t="s">
        <v>551</v>
      </c>
      <c r="E268" s="1349"/>
      <c r="F268" s="1389" t="s">
        <v>108</v>
      </c>
      <c r="G268" s="1390"/>
      <c r="H268" s="1351"/>
      <c r="I268" s="1351"/>
      <c r="J268" s="1351"/>
      <c r="K268" s="1351"/>
      <c r="L268" s="1351"/>
      <c r="M268" s="1351"/>
      <c r="N268" s="1351"/>
      <c r="O268" s="1351"/>
      <c r="P268" s="1351"/>
      <c r="Q268" s="1351"/>
      <c r="R268" s="1351"/>
      <c r="S268" s="1351"/>
      <c r="T268" s="1351"/>
      <c r="U268" s="1351"/>
      <c r="V268" s="1351"/>
      <c r="W268" s="1351"/>
      <c r="X268" s="1351"/>
      <c r="Y268" s="1351"/>
    </row>
    <row r="269" spans="1:25" ht="14.25" customHeight="1">
      <c r="A269" s="1357"/>
      <c r="B269" s="1353" t="s">
        <v>552</v>
      </c>
      <c r="C269" s="1354">
        <v>300000</v>
      </c>
      <c r="D269" s="1355">
        <f>C269/C268*100</f>
        <v>25</v>
      </c>
      <c r="E269" s="1356">
        <v>20</v>
      </c>
      <c r="F269" s="1355">
        <f t="shared" ref="F269:F272" si="39">0/E269*D269</f>
        <v>0</v>
      </c>
      <c r="G269" s="1390"/>
      <c r="H269" s="1351"/>
      <c r="I269" s="1351"/>
      <c r="J269" s="1351"/>
      <c r="K269" s="1351"/>
      <c r="L269" s="1351"/>
      <c r="M269" s="1351"/>
      <c r="N269" s="1351"/>
      <c r="O269" s="1351"/>
      <c r="P269" s="1351"/>
      <c r="Q269" s="1351"/>
      <c r="R269" s="1351"/>
      <c r="S269" s="1351"/>
      <c r="T269" s="1351"/>
      <c r="U269" s="1351"/>
      <c r="V269" s="1351"/>
      <c r="W269" s="1351"/>
      <c r="X269" s="1351"/>
      <c r="Y269" s="1351"/>
    </row>
    <row r="270" spans="1:25" ht="14.25" customHeight="1">
      <c r="A270" s="1357"/>
      <c r="B270" s="1353" t="s">
        <v>553</v>
      </c>
      <c r="C270" s="1354">
        <v>300000</v>
      </c>
      <c r="D270" s="1391">
        <f>C270/C268*100</f>
        <v>25</v>
      </c>
      <c r="E270" s="1356">
        <v>20</v>
      </c>
      <c r="F270" s="1355">
        <f t="shared" si="39"/>
        <v>0</v>
      </c>
      <c r="G270" s="1390"/>
      <c r="H270" s="1351"/>
      <c r="I270" s="1351"/>
      <c r="J270" s="1351"/>
      <c r="K270" s="1351"/>
      <c r="L270" s="1351"/>
      <c r="M270" s="1351"/>
      <c r="N270" s="1351"/>
      <c r="O270" s="1351"/>
      <c r="P270" s="1351"/>
      <c r="Q270" s="1351"/>
      <c r="R270" s="1351"/>
      <c r="S270" s="1351"/>
      <c r="T270" s="1351"/>
      <c r="U270" s="1351"/>
      <c r="V270" s="1351"/>
      <c r="W270" s="1351"/>
      <c r="X270" s="1351"/>
      <c r="Y270" s="1351"/>
    </row>
    <row r="271" spans="1:25" ht="14.25" customHeight="1">
      <c r="A271" s="1357"/>
      <c r="B271" s="1353" t="s">
        <v>554</v>
      </c>
      <c r="C271" s="1354">
        <v>300000</v>
      </c>
      <c r="D271" s="1391">
        <f>C271/C268*100</f>
        <v>25</v>
      </c>
      <c r="E271" s="1356">
        <v>20</v>
      </c>
      <c r="F271" s="1355">
        <f t="shared" si="39"/>
        <v>0</v>
      </c>
      <c r="G271" s="1390"/>
      <c r="H271" s="1351"/>
      <c r="I271" s="1351"/>
      <c r="J271" s="1351"/>
      <c r="K271" s="1351"/>
      <c r="L271" s="1351"/>
      <c r="M271" s="1351"/>
      <c r="N271" s="1351"/>
      <c r="O271" s="1351"/>
      <c r="P271" s="1351"/>
      <c r="Q271" s="1351"/>
      <c r="R271" s="1351"/>
      <c r="S271" s="1351"/>
      <c r="T271" s="1351"/>
      <c r="U271" s="1351"/>
      <c r="V271" s="1351"/>
      <c r="W271" s="1351"/>
      <c r="X271" s="1351"/>
      <c r="Y271" s="1351"/>
    </row>
    <row r="272" spans="1:25" ht="14.25" customHeight="1">
      <c r="A272" s="1357"/>
      <c r="B272" s="1353" t="s">
        <v>555</v>
      </c>
      <c r="C272" s="1354">
        <v>300000</v>
      </c>
      <c r="D272" s="1391">
        <f>C272/C268*100</f>
        <v>25</v>
      </c>
      <c r="E272" s="1356">
        <v>20</v>
      </c>
      <c r="F272" s="1355">
        <f t="shared" si="39"/>
        <v>0</v>
      </c>
      <c r="G272" s="1390"/>
      <c r="H272" s="1351"/>
      <c r="I272" s="1351"/>
      <c r="J272" s="1351"/>
      <c r="K272" s="1351"/>
      <c r="L272" s="1351"/>
      <c r="M272" s="1351"/>
      <c r="N272" s="1351"/>
      <c r="O272" s="1351"/>
      <c r="P272" s="1351"/>
      <c r="Q272" s="1351"/>
      <c r="R272" s="1351"/>
      <c r="S272" s="1351"/>
      <c r="T272" s="1351"/>
      <c r="U272" s="1351"/>
      <c r="V272" s="1351"/>
      <c r="W272" s="1351"/>
      <c r="X272" s="1351"/>
      <c r="Y272" s="1351"/>
    </row>
    <row r="273" spans="1:25" ht="14.25" customHeight="1">
      <c r="A273" s="1357"/>
      <c r="B273" s="1358"/>
      <c r="C273" s="1387"/>
      <c r="D273" s="1392"/>
      <c r="E273" s="1393"/>
      <c r="F273" s="1394"/>
      <c r="G273" s="1361">
        <f>SUM(F269:F272)</f>
        <v>0</v>
      </c>
      <c r="H273" s="1351"/>
      <c r="I273" s="1351"/>
      <c r="J273" s="1351"/>
      <c r="K273" s="1351"/>
      <c r="L273" s="1351"/>
      <c r="M273" s="1351"/>
      <c r="N273" s="1351"/>
      <c r="O273" s="1351"/>
      <c r="P273" s="1351"/>
      <c r="Q273" s="1351"/>
      <c r="R273" s="1351"/>
      <c r="S273" s="1351"/>
      <c r="T273" s="1351"/>
      <c r="U273" s="1351"/>
      <c r="V273" s="1351"/>
      <c r="W273" s="1351"/>
      <c r="X273" s="1351"/>
      <c r="Y273" s="1351"/>
    </row>
    <row r="274" spans="1:25" ht="14.25" customHeight="1">
      <c r="A274" s="1357"/>
      <c r="B274" s="1345" t="s">
        <v>556</v>
      </c>
      <c r="C274" s="1381">
        <f>SUM(C275:C278)</f>
        <v>100000000</v>
      </c>
      <c r="D274" s="1395" t="s">
        <v>551</v>
      </c>
      <c r="E274" s="1349"/>
      <c r="F274" s="1396"/>
      <c r="G274" s="1397"/>
      <c r="H274" s="1398"/>
      <c r="I274" s="1351"/>
      <c r="J274" s="1351"/>
      <c r="K274" s="1351"/>
      <c r="L274" s="1351"/>
      <c r="M274" s="1351"/>
      <c r="N274" s="1351"/>
      <c r="O274" s="1351"/>
      <c r="P274" s="1351"/>
      <c r="Q274" s="1351"/>
      <c r="R274" s="1351"/>
      <c r="S274" s="1351"/>
      <c r="T274" s="1351"/>
      <c r="U274" s="1351"/>
      <c r="V274" s="1351"/>
      <c r="W274" s="1351"/>
      <c r="X274" s="1351"/>
      <c r="Y274" s="1351"/>
    </row>
    <row r="275" spans="1:25" ht="14.25" customHeight="1">
      <c r="A275" s="1357"/>
      <c r="B275" s="1353" t="s">
        <v>552</v>
      </c>
      <c r="C275" s="1354">
        <v>25000000</v>
      </c>
      <c r="D275" s="1355">
        <f>C275/C274*100</f>
        <v>25</v>
      </c>
      <c r="E275" s="1356">
        <v>1</v>
      </c>
      <c r="F275" s="1355">
        <f t="shared" ref="F275:F278" si="40">0/E275*D275</f>
        <v>0</v>
      </c>
      <c r="G275" s="1390"/>
      <c r="H275" s="1351"/>
      <c r="I275" s="1351"/>
      <c r="J275" s="1351"/>
      <c r="K275" s="1351"/>
      <c r="L275" s="1351"/>
      <c r="M275" s="1351"/>
      <c r="N275" s="1351"/>
      <c r="O275" s="1351"/>
      <c r="P275" s="1351"/>
      <c r="Q275" s="1351"/>
      <c r="R275" s="1351"/>
      <c r="S275" s="1351"/>
      <c r="T275" s="1351"/>
      <c r="U275" s="1351"/>
      <c r="V275" s="1351"/>
      <c r="W275" s="1351"/>
      <c r="X275" s="1351"/>
      <c r="Y275" s="1351"/>
    </row>
    <row r="276" spans="1:25" ht="14.25" customHeight="1">
      <c r="A276" s="1357"/>
      <c r="B276" s="1353" t="s">
        <v>553</v>
      </c>
      <c r="C276" s="1354">
        <v>25000000</v>
      </c>
      <c r="D276" s="1355">
        <f>C276/C274*100</f>
        <v>25</v>
      </c>
      <c r="E276" s="1356">
        <v>1</v>
      </c>
      <c r="F276" s="1355">
        <f t="shared" si="40"/>
        <v>0</v>
      </c>
      <c r="G276" s="1390"/>
      <c r="H276" s="1351"/>
      <c r="I276" s="1351"/>
      <c r="J276" s="1351"/>
      <c r="K276" s="1351"/>
      <c r="L276" s="1351"/>
      <c r="M276" s="1351"/>
      <c r="N276" s="1351"/>
      <c r="O276" s="1351"/>
      <c r="P276" s="1351"/>
      <c r="Q276" s="1351"/>
      <c r="R276" s="1351"/>
      <c r="S276" s="1351"/>
      <c r="T276" s="1351"/>
      <c r="U276" s="1351"/>
      <c r="V276" s="1351"/>
      <c r="W276" s="1351"/>
      <c r="X276" s="1351"/>
      <c r="Y276" s="1351"/>
    </row>
    <row r="277" spans="1:25" ht="14.25" customHeight="1">
      <c r="A277" s="1357"/>
      <c r="B277" s="1353" t="s">
        <v>554</v>
      </c>
      <c r="C277" s="1354">
        <v>25000000</v>
      </c>
      <c r="D277" s="1355">
        <f>C277/C274*100</f>
        <v>25</v>
      </c>
      <c r="E277" s="1356">
        <v>1</v>
      </c>
      <c r="F277" s="1355">
        <f t="shared" si="40"/>
        <v>0</v>
      </c>
      <c r="G277" s="1390"/>
      <c r="H277" s="1351"/>
      <c r="I277" s="1351"/>
      <c r="J277" s="1351"/>
      <c r="K277" s="1351"/>
      <c r="L277" s="1351"/>
      <c r="M277" s="1351"/>
      <c r="N277" s="1351"/>
      <c r="O277" s="1351"/>
      <c r="P277" s="1351"/>
      <c r="Q277" s="1351"/>
      <c r="R277" s="1351"/>
      <c r="S277" s="1351"/>
      <c r="T277" s="1351"/>
      <c r="U277" s="1351"/>
      <c r="V277" s="1351"/>
      <c r="W277" s="1351"/>
      <c r="X277" s="1351"/>
      <c r="Y277" s="1351"/>
    </row>
    <row r="278" spans="1:25" ht="14.25" customHeight="1">
      <c r="A278" s="1357"/>
      <c r="B278" s="1353" t="s">
        <v>555</v>
      </c>
      <c r="C278" s="1354">
        <v>25000000</v>
      </c>
      <c r="D278" s="1355">
        <f>C278/C274*100</f>
        <v>25</v>
      </c>
      <c r="E278" s="1356">
        <v>1</v>
      </c>
      <c r="F278" s="1355">
        <f t="shared" si="40"/>
        <v>0</v>
      </c>
      <c r="G278" s="1390"/>
      <c r="H278" s="1351"/>
      <c r="I278" s="1351"/>
      <c r="J278" s="1351"/>
      <c r="K278" s="1351"/>
      <c r="L278" s="1351"/>
      <c r="M278" s="1351"/>
      <c r="N278" s="1351"/>
      <c r="O278" s="1351"/>
      <c r="P278" s="1351"/>
      <c r="Q278" s="1351"/>
      <c r="R278" s="1351"/>
      <c r="S278" s="1351"/>
      <c r="T278" s="1351"/>
      <c r="U278" s="1351"/>
      <c r="V278" s="1351"/>
      <c r="W278" s="1351"/>
      <c r="X278" s="1351"/>
      <c r="Y278" s="1351"/>
    </row>
    <row r="279" spans="1:25" ht="14.25" customHeight="1">
      <c r="A279" s="1357"/>
      <c r="B279" s="1399"/>
      <c r="C279" s="1387"/>
      <c r="D279" s="1400"/>
      <c r="E279" s="1348"/>
      <c r="F279" s="1400"/>
      <c r="G279" s="1361">
        <f>SUM(F275:F278)</f>
        <v>0</v>
      </c>
      <c r="H279" s="1351"/>
      <c r="I279" s="1351"/>
      <c r="J279" s="1351"/>
      <c r="K279" s="1351"/>
      <c r="L279" s="1351"/>
      <c r="M279" s="1351"/>
      <c r="N279" s="1351"/>
      <c r="O279" s="1351"/>
      <c r="P279" s="1351"/>
      <c r="Q279" s="1351"/>
      <c r="R279" s="1351"/>
      <c r="S279" s="1351"/>
      <c r="T279" s="1351"/>
      <c r="U279" s="1351"/>
      <c r="V279" s="1351"/>
      <c r="W279" s="1351"/>
      <c r="X279" s="1351"/>
      <c r="Y279" s="1351"/>
    </row>
    <row r="280" spans="1:25" ht="14.25" customHeight="1">
      <c r="A280" s="1357"/>
      <c r="B280" s="1345" t="s">
        <v>557</v>
      </c>
      <c r="C280" s="1401" t="s">
        <v>558</v>
      </c>
      <c r="D280" s="1395" t="s">
        <v>551</v>
      </c>
      <c r="E280" s="1349"/>
      <c r="F280" s="1396"/>
      <c r="G280" s="1397"/>
      <c r="H280" s="1351"/>
      <c r="I280" s="1351"/>
      <c r="J280" s="1351"/>
      <c r="K280" s="1351"/>
      <c r="L280" s="1351"/>
      <c r="M280" s="1351"/>
      <c r="N280" s="1351"/>
      <c r="O280" s="1351"/>
      <c r="P280" s="1351"/>
      <c r="Q280" s="1351"/>
      <c r="R280" s="1351"/>
      <c r="S280" s="1351"/>
      <c r="T280" s="1351"/>
      <c r="U280" s="1351"/>
      <c r="V280" s="1351"/>
      <c r="W280" s="1351"/>
      <c r="X280" s="1351"/>
      <c r="Y280" s="1351"/>
    </row>
    <row r="281" spans="1:25" ht="14.25" customHeight="1">
      <c r="A281" s="1357"/>
      <c r="B281" s="1353" t="s">
        <v>552</v>
      </c>
      <c r="C281" s="1354" t="s">
        <v>559</v>
      </c>
      <c r="D281" s="1356" t="s">
        <v>560</v>
      </c>
      <c r="E281" s="1356">
        <v>1</v>
      </c>
      <c r="F281" s="1356" t="s">
        <v>561</v>
      </c>
      <c r="G281" s="1390"/>
      <c r="H281" s="1351"/>
      <c r="I281" s="1351"/>
      <c r="J281" s="1351"/>
      <c r="K281" s="1351"/>
      <c r="L281" s="1351"/>
      <c r="M281" s="1351"/>
      <c r="N281" s="1351"/>
      <c r="O281" s="1351"/>
      <c r="P281" s="1351"/>
      <c r="Q281" s="1351"/>
      <c r="R281" s="1351"/>
      <c r="S281" s="1351"/>
      <c r="T281" s="1351"/>
      <c r="U281" s="1351"/>
      <c r="V281" s="1351"/>
      <c r="W281" s="1351"/>
      <c r="X281" s="1351"/>
      <c r="Y281" s="1351"/>
    </row>
    <row r="282" spans="1:25" ht="14.25" customHeight="1">
      <c r="A282" s="1357"/>
      <c r="B282" s="1353" t="s">
        <v>553</v>
      </c>
      <c r="C282" s="1354" t="s">
        <v>562</v>
      </c>
      <c r="D282" s="1355" t="s">
        <v>563</v>
      </c>
      <c r="E282" s="1356">
        <v>1</v>
      </c>
      <c r="F282" s="1355" t="s">
        <v>561</v>
      </c>
      <c r="G282" s="1390"/>
      <c r="H282" s="1351"/>
      <c r="I282" s="1351"/>
      <c r="J282" s="1351"/>
      <c r="K282" s="1351"/>
      <c r="L282" s="1351"/>
      <c r="M282" s="1351"/>
      <c r="N282" s="1351"/>
      <c r="O282" s="1351"/>
      <c r="P282" s="1351"/>
      <c r="Q282" s="1351"/>
      <c r="R282" s="1351"/>
      <c r="S282" s="1351"/>
      <c r="T282" s="1351"/>
      <c r="U282" s="1351"/>
      <c r="V282" s="1351"/>
      <c r="W282" s="1351"/>
      <c r="X282" s="1351"/>
      <c r="Y282" s="1351"/>
    </row>
    <row r="283" spans="1:25" ht="14.25" customHeight="1">
      <c r="A283" s="1357"/>
      <c r="B283" s="1353" t="s">
        <v>554</v>
      </c>
      <c r="C283" s="1354" t="s">
        <v>564</v>
      </c>
      <c r="D283" s="1355" t="s">
        <v>565</v>
      </c>
      <c r="E283" s="1356">
        <v>1</v>
      </c>
      <c r="F283" s="1355" t="s">
        <v>561</v>
      </c>
      <c r="G283" s="1390"/>
      <c r="H283" s="1351"/>
      <c r="I283" s="1351"/>
      <c r="J283" s="1351"/>
      <c r="K283" s="1351"/>
      <c r="L283" s="1351"/>
      <c r="M283" s="1351"/>
      <c r="N283" s="1351"/>
      <c r="O283" s="1351"/>
      <c r="P283" s="1351"/>
      <c r="Q283" s="1351"/>
      <c r="R283" s="1351"/>
      <c r="S283" s="1351"/>
      <c r="T283" s="1351"/>
      <c r="U283" s="1351"/>
      <c r="V283" s="1351"/>
      <c r="W283" s="1351"/>
      <c r="X283" s="1351"/>
      <c r="Y283" s="1351"/>
    </row>
    <row r="284" spans="1:25" ht="14.25" customHeight="1">
      <c r="A284" s="1357"/>
      <c r="B284" s="1353" t="s">
        <v>555</v>
      </c>
      <c r="C284" s="1354" t="s">
        <v>566</v>
      </c>
      <c r="D284" s="1355" t="s">
        <v>567</v>
      </c>
      <c r="E284" s="1356">
        <v>1</v>
      </c>
      <c r="F284" s="1355" t="s">
        <v>561</v>
      </c>
      <c r="G284" s="1390"/>
      <c r="H284" s="1351"/>
      <c r="I284" s="1351"/>
      <c r="J284" s="1351"/>
      <c r="K284" s="1351"/>
      <c r="L284" s="1351"/>
      <c r="M284" s="1351"/>
      <c r="N284" s="1351"/>
      <c r="O284" s="1351"/>
      <c r="P284" s="1351"/>
      <c r="Q284" s="1351"/>
      <c r="R284" s="1351"/>
      <c r="S284" s="1351"/>
      <c r="T284" s="1351"/>
      <c r="U284" s="1351"/>
      <c r="V284" s="1351"/>
      <c r="W284" s="1351"/>
      <c r="X284" s="1351"/>
      <c r="Y284" s="1351"/>
    </row>
    <row r="285" spans="1:25" ht="14.25" customHeight="1">
      <c r="A285" s="1357"/>
      <c r="B285" s="1399"/>
      <c r="C285" s="1387"/>
      <c r="D285" s="1400"/>
      <c r="E285" s="1348"/>
      <c r="F285" s="1400"/>
      <c r="G285" s="1361">
        <f>SUM(F281:F284)</f>
        <v>0</v>
      </c>
      <c r="H285" s="1351"/>
      <c r="I285" s="1351"/>
      <c r="J285" s="1351"/>
      <c r="K285" s="1351"/>
      <c r="L285" s="1351"/>
      <c r="M285" s="1351"/>
      <c r="N285" s="1351"/>
      <c r="O285" s="1351"/>
      <c r="P285" s="1351"/>
      <c r="Q285" s="1351"/>
      <c r="R285" s="1351"/>
      <c r="S285" s="1351"/>
      <c r="T285" s="1351"/>
      <c r="U285" s="1351"/>
      <c r="V285" s="1351"/>
      <c r="W285" s="1351"/>
      <c r="X285" s="1351"/>
      <c r="Y285" s="1351"/>
    </row>
    <row r="286" spans="1:25" ht="14.25" customHeight="1">
      <c r="A286" s="1357"/>
      <c r="B286" s="1345" t="s">
        <v>134</v>
      </c>
      <c r="C286" s="1381">
        <f>+C287+C294+C301+C308+C315+C322+C329+C336+C343+C350+C357+C364+C372+C373+C374+C375</f>
        <v>162654000</v>
      </c>
      <c r="D286" s="1348"/>
      <c r="E286" s="1348"/>
      <c r="F286" s="1355"/>
      <c r="G286" s="1362"/>
      <c r="H286" s="1351"/>
      <c r="I286" s="1351"/>
      <c r="J286" s="1351"/>
      <c r="K286" s="1351"/>
      <c r="L286" s="1351"/>
      <c r="M286" s="1351"/>
      <c r="N286" s="1351"/>
      <c r="O286" s="1351"/>
      <c r="P286" s="1351"/>
      <c r="Q286" s="1351"/>
      <c r="R286" s="1351"/>
      <c r="S286" s="1351"/>
      <c r="T286" s="1351"/>
      <c r="U286" s="1351"/>
      <c r="V286" s="1351"/>
      <c r="W286" s="1351"/>
      <c r="X286" s="1351"/>
      <c r="Y286" s="1351"/>
    </row>
    <row r="287" spans="1:25" ht="14.25" customHeight="1">
      <c r="A287" s="1357"/>
      <c r="B287" s="1353" t="s">
        <v>568</v>
      </c>
      <c r="C287" s="1346">
        <f>SUM(C288:C292)</f>
        <v>7666000</v>
      </c>
      <c r="D287" s="1402">
        <f>SUM(D288:D292)</f>
        <v>100</v>
      </c>
      <c r="E287" s="1348"/>
      <c r="F287" s="1403">
        <f>H291/13</f>
        <v>0</v>
      </c>
      <c r="G287" s="1350"/>
      <c r="H287" s="1351"/>
      <c r="I287" s="1351"/>
      <c r="J287" s="1351"/>
      <c r="K287" s="1351"/>
      <c r="L287" s="1351"/>
      <c r="M287" s="1351"/>
      <c r="N287" s="1351"/>
      <c r="O287" s="1351"/>
      <c r="P287" s="1351"/>
      <c r="Q287" s="1351"/>
      <c r="R287" s="1351"/>
      <c r="S287" s="1351"/>
      <c r="T287" s="1351"/>
      <c r="U287" s="1351"/>
      <c r="V287" s="1351"/>
      <c r="W287" s="1351"/>
      <c r="X287" s="1351"/>
      <c r="Y287" s="1351"/>
    </row>
    <row r="288" spans="1:25" ht="14.25" customHeight="1">
      <c r="A288" s="1357"/>
      <c r="B288" s="1353" t="s">
        <v>569</v>
      </c>
      <c r="C288" s="1354">
        <v>1984000</v>
      </c>
      <c r="D288" s="1355">
        <f>C288/C287*100</f>
        <v>25.880511348812941</v>
      </c>
      <c r="E288" s="1356">
        <v>2</v>
      </c>
      <c r="F288" s="1355">
        <f t="shared" ref="F288:F292" si="41">0/E288*D288</f>
        <v>0</v>
      </c>
      <c r="G288" s="1350"/>
      <c r="H288" s="1404">
        <f>G293+G299+G306+G314+G320+G327+G335+G342+G348+G355+G363+G370+G376</f>
        <v>0</v>
      </c>
      <c r="I288" s="1351"/>
      <c r="J288" s="1351"/>
      <c r="K288" s="1351"/>
      <c r="L288" s="1351"/>
      <c r="M288" s="1351"/>
      <c r="N288" s="1351"/>
      <c r="O288" s="1351"/>
      <c r="P288" s="1351"/>
      <c r="Q288" s="1351"/>
      <c r="R288" s="1351"/>
      <c r="S288" s="1351"/>
      <c r="T288" s="1351"/>
      <c r="U288" s="1351"/>
      <c r="V288" s="1351"/>
      <c r="W288" s="1351"/>
      <c r="X288" s="1351"/>
      <c r="Y288" s="1351"/>
    </row>
    <row r="289" spans="1:25" ht="14.25" customHeight="1">
      <c r="A289" s="1357"/>
      <c r="B289" s="1353" t="s">
        <v>570</v>
      </c>
      <c r="C289" s="1354">
        <v>318000</v>
      </c>
      <c r="D289" s="1355">
        <f>C289/C287*100</f>
        <v>4.1481867988520742</v>
      </c>
      <c r="E289" s="1356">
        <v>2</v>
      </c>
      <c r="F289" s="1355">
        <f t="shared" si="41"/>
        <v>0</v>
      </c>
      <c r="G289" s="1350"/>
      <c r="H289" s="1351"/>
      <c r="I289" s="1351"/>
      <c r="J289" s="1351"/>
      <c r="K289" s="1351"/>
      <c r="L289" s="1351"/>
      <c r="M289" s="1351"/>
      <c r="N289" s="1351"/>
      <c r="O289" s="1351"/>
      <c r="P289" s="1351"/>
      <c r="Q289" s="1351"/>
      <c r="R289" s="1351"/>
      <c r="S289" s="1351"/>
      <c r="T289" s="1351"/>
      <c r="U289" s="1351"/>
      <c r="V289" s="1351"/>
      <c r="W289" s="1351"/>
      <c r="X289" s="1351"/>
      <c r="Y289" s="1351"/>
    </row>
    <row r="290" spans="1:25" ht="14.25" customHeight="1">
      <c r="A290" s="1357"/>
      <c r="B290" s="1353" t="s">
        <v>571</v>
      </c>
      <c r="C290" s="1354">
        <v>512000</v>
      </c>
      <c r="D290" s="1355">
        <f>C290/C287*100</f>
        <v>6.6788416384033393</v>
      </c>
      <c r="E290" s="1356">
        <v>2</v>
      </c>
      <c r="F290" s="1355">
        <f t="shared" si="41"/>
        <v>0</v>
      </c>
      <c r="G290" s="1350"/>
      <c r="H290" s="1351"/>
      <c r="I290" s="1351"/>
      <c r="J290" s="1351"/>
      <c r="K290" s="1351"/>
      <c r="L290" s="1351"/>
      <c r="M290" s="1351"/>
      <c r="N290" s="1351"/>
      <c r="O290" s="1351"/>
      <c r="P290" s="1351"/>
      <c r="Q290" s="1351"/>
      <c r="R290" s="1351"/>
      <c r="S290" s="1351"/>
      <c r="T290" s="1351"/>
      <c r="U290" s="1351"/>
      <c r="V290" s="1351"/>
      <c r="W290" s="1351"/>
      <c r="X290" s="1351"/>
      <c r="Y290" s="1351"/>
    </row>
    <row r="291" spans="1:25" ht="14.25" customHeight="1">
      <c r="A291" s="1357"/>
      <c r="B291" s="1353" t="s">
        <v>572</v>
      </c>
      <c r="C291" s="1354">
        <v>3262000</v>
      </c>
      <c r="D291" s="1355">
        <f>C291/C287*100</f>
        <v>42.551526219671274</v>
      </c>
      <c r="E291" s="1356">
        <v>1</v>
      </c>
      <c r="F291" s="1355">
        <f t="shared" si="41"/>
        <v>0</v>
      </c>
      <c r="G291" s="1350"/>
      <c r="H291" s="1351"/>
      <c r="I291" s="1351"/>
      <c r="J291" s="1351"/>
      <c r="K291" s="1351"/>
      <c r="L291" s="1351"/>
      <c r="M291" s="1351"/>
      <c r="N291" s="1351"/>
      <c r="O291" s="1351"/>
      <c r="P291" s="1351"/>
      <c r="Q291" s="1351"/>
      <c r="R291" s="1351"/>
      <c r="S291" s="1351"/>
      <c r="T291" s="1351"/>
      <c r="U291" s="1351"/>
      <c r="V291" s="1351"/>
      <c r="W291" s="1351"/>
      <c r="X291" s="1351"/>
      <c r="Y291" s="1351"/>
    </row>
    <row r="292" spans="1:25" ht="14.25" customHeight="1">
      <c r="A292" s="1357"/>
      <c r="B292" s="1353" t="s">
        <v>573</v>
      </c>
      <c r="C292" s="1354">
        <v>1590000</v>
      </c>
      <c r="D292" s="1355">
        <f>C292/C287*100</f>
        <v>20.74093399426037</v>
      </c>
      <c r="E292" s="1356">
        <v>3</v>
      </c>
      <c r="F292" s="1355">
        <f t="shared" si="41"/>
        <v>0</v>
      </c>
      <c r="G292" s="1361" t="s">
        <v>108</v>
      </c>
      <c r="H292" s="1351"/>
      <c r="I292" s="1351"/>
      <c r="J292" s="1351"/>
      <c r="K292" s="1351"/>
      <c r="L292" s="1351"/>
      <c r="M292" s="1351"/>
      <c r="N292" s="1351"/>
      <c r="O292" s="1351"/>
      <c r="P292" s="1351"/>
      <c r="Q292" s="1351"/>
      <c r="R292" s="1351"/>
      <c r="S292" s="1351"/>
      <c r="T292" s="1351"/>
      <c r="U292" s="1351"/>
      <c r="V292" s="1351"/>
      <c r="W292" s="1351"/>
      <c r="X292" s="1351"/>
      <c r="Y292" s="1351"/>
    </row>
    <row r="293" spans="1:25" ht="14.25" customHeight="1">
      <c r="A293" s="1357"/>
      <c r="B293" s="1358"/>
      <c r="C293" s="1387"/>
      <c r="D293" s="1348"/>
      <c r="E293" s="1348"/>
      <c r="F293" s="1400"/>
      <c r="G293" s="1405">
        <f>SUM(F288:F292)</f>
        <v>0</v>
      </c>
      <c r="H293" s="1398"/>
      <c r="I293" s="1351"/>
      <c r="J293" s="1351"/>
      <c r="K293" s="1351"/>
      <c r="L293" s="1351"/>
      <c r="M293" s="1351"/>
      <c r="N293" s="1351"/>
      <c r="O293" s="1351"/>
      <c r="P293" s="1351"/>
      <c r="Q293" s="1351"/>
      <c r="R293" s="1351"/>
      <c r="S293" s="1351"/>
      <c r="T293" s="1351"/>
      <c r="U293" s="1351"/>
      <c r="V293" s="1351"/>
      <c r="W293" s="1351"/>
      <c r="X293" s="1351"/>
      <c r="Y293" s="1351"/>
    </row>
    <row r="294" spans="1:25" ht="14.25" customHeight="1">
      <c r="A294" s="1357"/>
      <c r="B294" s="1353" t="s">
        <v>574</v>
      </c>
      <c r="C294" s="1346">
        <f>SUM(C295:C299)</f>
        <v>7666000</v>
      </c>
      <c r="D294" s="1402">
        <f>SUM(D295:D299)</f>
        <v>100</v>
      </c>
      <c r="E294" s="1348"/>
      <c r="F294" s="1406"/>
      <c r="G294" s="1350"/>
      <c r="H294" s="1351"/>
      <c r="I294" s="1351"/>
      <c r="J294" s="1351"/>
      <c r="K294" s="1351"/>
      <c r="L294" s="1351"/>
      <c r="M294" s="1351"/>
      <c r="N294" s="1351"/>
      <c r="O294" s="1351"/>
      <c r="P294" s="1351"/>
      <c r="Q294" s="1351"/>
      <c r="R294" s="1351"/>
      <c r="S294" s="1351"/>
      <c r="T294" s="1351"/>
      <c r="U294" s="1351"/>
      <c r="V294" s="1351"/>
      <c r="W294" s="1351"/>
      <c r="X294" s="1351"/>
      <c r="Y294" s="1351"/>
    </row>
    <row r="295" spans="1:25" ht="14.25" customHeight="1">
      <c r="A295" s="1357"/>
      <c r="B295" s="1353" t="s">
        <v>569</v>
      </c>
      <c r="C295" s="1354">
        <v>1984000</v>
      </c>
      <c r="D295" s="1355">
        <f>C295/C294*100</f>
        <v>25.880511348812941</v>
      </c>
      <c r="E295" s="1356">
        <v>2</v>
      </c>
      <c r="F295" s="1355">
        <f t="shared" ref="F295:F299" si="42">0/E295*D295</f>
        <v>0</v>
      </c>
      <c r="G295" s="1350"/>
      <c r="H295" s="1398"/>
      <c r="I295" s="1351"/>
      <c r="J295" s="1351"/>
      <c r="K295" s="1351"/>
      <c r="L295" s="1351"/>
      <c r="M295" s="1351"/>
      <c r="N295" s="1351"/>
      <c r="O295" s="1351"/>
      <c r="P295" s="1351"/>
      <c r="Q295" s="1351"/>
      <c r="R295" s="1351"/>
      <c r="S295" s="1351"/>
      <c r="T295" s="1351"/>
      <c r="U295" s="1351"/>
      <c r="V295" s="1351"/>
      <c r="W295" s="1351"/>
      <c r="X295" s="1351"/>
      <c r="Y295" s="1351"/>
    </row>
    <row r="296" spans="1:25" ht="14.25" customHeight="1">
      <c r="A296" s="1357"/>
      <c r="B296" s="1353" t="s">
        <v>570</v>
      </c>
      <c r="C296" s="1354">
        <v>318000</v>
      </c>
      <c r="D296" s="1355">
        <f>C296/C294*100</f>
        <v>4.1481867988520742</v>
      </c>
      <c r="E296" s="1356">
        <v>2</v>
      </c>
      <c r="F296" s="1355">
        <f t="shared" si="42"/>
        <v>0</v>
      </c>
      <c r="G296" s="1350"/>
      <c r="H296" s="1351"/>
      <c r="I296" s="1351"/>
      <c r="J296" s="1351"/>
      <c r="K296" s="1351"/>
      <c r="L296" s="1351"/>
      <c r="M296" s="1351"/>
      <c r="N296" s="1351"/>
      <c r="O296" s="1351"/>
      <c r="P296" s="1351"/>
      <c r="Q296" s="1351"/>
      <c r="R296" s="1351"/>
      <c r="S296" s="1351"/>
      <c r="T296" s="1351"/>
      <c r="U296" s="1351"/>
      <c r="V296" s="1351"/>
      <c r="W296" s="1351"/>
      <c r="X296" s="1351"/>
      <c r="Y296" s="1351"/>
    </row>
    <row r="297" spans="1:25" ht="14.25" customHeight="1">
      <c r="A297" s="1357"/>
      <c r="B297" s="1353" t="s">
        <v>571</v>
      </c>
      <c r="C297" s="1354">
        <v>512000</v>
      </c>
      <c r="D297" s="1355">
        <f>C297/C294*100</f>
        <v>6.6788416384033393</v>
      </c>
      <c r="E297" s="1356">
        <v>2</v>
      </c>
      <c r="F297" s="1355">
        <f t="shared" si="42"/>
        <v>0</v>
      </c>
      <c r="G297" s="1350"/>
      <c r="H297" s="1351"/>
      <c r="I297" s="1351"/>
      <c r="J297" s="1351"/>
      <c r="K297" s="1351"/>
      <c r="L297" s="1351"/>
      <c r="M297" s="1351"/>
      <c r="N297" s="1351"/>
      <c r="O297" s="1351"/>
      <c r="P297" s="1351"/>
      <c r="Q297" s="1351"/>
      <c r="R297" s="1351"/>
      <c r="S297" s="1351"/>
      <c r="T297" s="1351"/>
      <c r="U297" s="1351"/>
      <c r="V297" s="1351"/>
      <c r="W297" s="1351"/>
      <c r="X297" s="1351"/>
      <c r="Y297" s="1351"/>
    </row>
    <row r="298" spans="1:25" ht="14.25" customHeight="1">
      <c r="A298" s="1357"/>
      <c r="B298" s="1353" t="s">
        <v>572</v>
      </c>
      <c r="C298" s="1354">
        <v>3262000</v>
      </c>
      <c r="D298" s="1355">
        <f>C298/C294*100</f>
        <v>42.551526219671274</v>
      </c>
      <c r="E298" s="1356">
        <v>1</v>
      </c>
      <c r="F298" s="1355">
        <f t="shared" si="42"/>
        <v>0</v>
      </c>
      <c r="G298" s="1350"/>
      <c r="H298" s="1351"/>
      <c r="I298" s="1351"/>
      <c r="J298" s="1351"/>
      <c r="K298" s="1351"/>
      <c r="L298" s="1351"/>
      <c r="M298" s="1351"/>
      <c r="N298" s="1351"/>
      <c r="O298" s="1351"/>
      <c r="P298" s="1351"/>
      <c r="Q298" s="1351"/>
      <c r="R298" s="1351"/>
      <c r="S298" s="1351"/>
      <c r="T298" s="1351"/>
      <c r="U298" s="1351"/>
      <c r="V298" s="1351"/>
      <c r="W298" s="1351"/>
      <c r="X298" s="1351"/>
      <c r="Y298" s="1351"/>
    </row>
    <row r="299" spans="1:25" ht="14.25" customHeight="1">
      <c r="A299" s="1357"/>
      <c r="B299" s="1353" t="s">
        <v>573</v>
      </c>
      <c r="C299" s="1354">
        <v>1590000</v>
      </c>
      <c r="D299" s="1355">
        <f>C299/C294*100</f>
        <v>20.74093399426037</v>
      </c>
      <c r="E299" s="1356">
        <v>3</v>
      </c>
      <c r="F299" s="1355">
        <f t="shared" si="42"/>
        <v>0</v>
      </c>
      <c r="G299" s="1405">
        <f>SUM(F295:F299)</f>
        <v>0</v>
      </c>
      <c r="H299" s="1351"/>
      <c r="I299" s="1351"/>
      <c r="J299" s="1351"/>
      <c r="K299" s="1351"/>
      <c r="L299" s="1351"/>
      <c r="M299" s="1351"/>
      <c r="N299" s="1351"/>
      <c r="O299" s="1351"/>
      <c r="P299" s="1351"/>
      <c r="Q299" s="1351"/>
      <c r="R299" s="1351"/>
      <c r="S299" s="1351"/>
      <c r="T299" s="1351"/>
      <c r="U299" s="1351"/>
      <c r="V299" s="1351"/>
      <c r="W299" s="1351"/>
      <c r="X299" s="1351"/>
      <c r="Y299" s="1351"/>
    </row>
    <row r="300" spans="1:25" ht="14.25" customHeight="1">
      <c r="A300" s="1357"/>
      <c r="B300" s="1358"/>
      <c r="C300" s="1348"/>
      <c r="D300" s="1348"/>
      <c r="E300" s="1348"/>
      <c r="F300" s="1348"/>
      <c r="G300" s="1362"/>
      <c r="H300" s="1351"/>
      <c r="I300" s="1351"/>
      <c r="J300" s="1351"/>
      <c r="K300" s="1351"/>
      <c r="L300" s="1351"/>
      <c r="M300" s="1351"/>
      <c r="N300" s="1351"/>
      <c r="O300" s="1351"/>
      <c r="P300" s="1351"/>
      <c r="Q300" s="1351"/>
      <c r="R300" s="1351"/>
      <c r="S300" s="1351"/>
      <c r="T300" s="1351"/>
      <c r="U300" s="1351"/>
      <c r="V300" s="1351"/>
      <c r="W300" s="1351"/>
      <c r="X300" s="1351"/>
      <c r="Y300" s="1351"/>
    </row>
    <row r="301" spans="1:25" ht="14.25" customHeight="1">
      <c r="A301" s="1357"/>
      <c r="B301" s="1353" t="s">
        <v>575</v>
      </c>
      <c r="C301" s="1346">
        <f t="shared" ref="C301:D301" si="43">SUM(C302:C306)</f>
        <v>7666000</v>
      </c>
      <c r="D301" s="1402">
        <f t="shared" si="43"/>
        <v>100</v>
      </c>
      <c r="E301" s="1348"/>
      <c r="F301" s="1407" t="s">
        <v>108</v>
      </c>
      <c r="G301" s="1350"/>
      <c r="H301" s="1351"/>
      <c r="I301" s="1351"/>
      <c r="J301" s="1351"/>
      <c r="K301" s="1351"/>
      <c r="L301" s="1351"/>
      <c r="M301" s="1351"/>
      <c r="N301" s="1351"/>
      <c r="O301" s="1351"/>
      <c r="P301" s="1351"/>
      <c r="Q301" s="1351"/>
      <c r="R301" s="1351"/>
      <c r="S301" s="1351"/>
      <c r="T301" s="1351"/>
      <c r="U301" s="1351"/>
      <c r="V301" s="1351"/>
      <c r="W301" s="1351"/>
      <c r="X301" s="1351"/>
      <c r="Y301" s="1351"/>
    </row>
    <row r="302" spans="1:25" ht="14.25" customHeight="1">
      <c r="A302" s="1357"/>
      <c r="B302" s="1353" t="s">
        <v>569</v>
      </c>
      <c r="C302" s="1354">
        <v>1984000</v>
      </c>
      <c r="D302" s="1355">
        <f>C302/C301*100</f>
        <v>25.880511348812941</v>
      </c>
      <c r="E302" s="1356">
        <v>2</v>
      </c>
      <c r="F302" s="1355">
        <f t="shared" ref="F302:F306" si="44">0/E302*D302</f>
        <v>0</v>
      </c>
      <c r="G302" s="1350"/>
      <c r="H302" s="1351"/>
      <c r="I302" s="1351"/>
      <c r="J302" s="1351"/>
      <c r="K302" s="1351"/>
      <c r="L302" s="1351"/>
      <c r="M302" s="1351"/>
      <c r="N302" s="1351"/>
      <c r="O302" s="1351"/>
      <c r="P302" s="1351"/>
      <c r="Q302" s="1351"/>
      <c r="R302" s="1351"/>
      <c r="S302" s="1351"/>
      <c r="T302" s="1351"/>
      <c r="U302" s="1351"/>
      <c r="V302" s="1351"/>
      <c r="W302" s="1351"/>
      <c r="X302" s="1351"/>
      <c r="Y302" s="1351"/>
    </row>
    <row r="303" spans="1:25" ht="14.25" customHeight="1">
      <c r="A303" s="1357"/>
      <c r="B303" s="1353" t="s">
        <v>570</v>
      </c>
      <c r="C303" s="1354">
        <v>318000</v>
      </c>
      <c r="D303" s="1355">
        <f>C303/C301*100</f>
        <v>4.1481867988520742</v>
      </c>
      <c r="E303" s="1356">
        <v>2</v>
      </c>
      <c r="F303" s="1355">
        <f t="shared" si="44"/>
        <v>0</v>
      </c>
      <c r="G303" s="1350"/>
      <c r="H303" s="1351"/>
      <c r="I303" s="1351"/>
      <c r="J303" s="1351"/>
      <c r="K303" s="1351"/>
      <c r="L303" s="1351"/>
      <c r="M303" s="1351"/>
      <c r="N303" s="1351"/>
      <c r="O303" s="1351"/>
      <c r="P303" s="1351"/>
      <c r="Q303" s="1351"/>
      <c r="R303" s="1351"/>
      <c r="S303" s="1351"/>
      <c r="T303" s="1351"/>
      <c r="U303" s="1351"/>
      <c r="V303" s="1351"/>
      <c r="W303" s="1351"/>
      <c r="X303" s="1351"/>
      <c r="Y303" s="1351"/>
    </row>
    <row r="304" spans="1:25" ht="14.25" customHeight="1">
      <c r="A304" s="1357"/>
      <c r="B304" s="1353" t="s">
        <v>571</v>
      </c>
      <c r="C304" s="1354">
        <v>512000</v>
      </c>
      <c r="D304" s="1355">
        <f>C304/C301*100</f>
        <v>6.6788416384033393</v>
      </c>
      <c r="E304" s="1356">
        <v>2</v>
      </c>
      <c r="F304" s="1355">
        <f t="shared" si="44"/>
        <v>0</v>
      </c>
      <c r="G304" s="1350"/>
      <c r="H304" s="1351"/>
      <c r="I304" s="1351"/>
      <c r="J304" s="1351"/>
      <c r="K304" s="1351"/>
      <c r="L304" s="1351"/>
      <c r="M304" s="1351"/>
      <c r="N304" s="1351"/>
      <c r="O304" s="1351"/>
      <c r="P304" s="1351"/>
      <c r="Q304" s="1351"/>
      <c r="R304" s="1351"/>
      <c r="S304" s="1351"/>
      <c r="T304" s="1351"/>
      <c r="U304" s="1351"/>
      <c r="V304" s="1351"/>
      <c r="W304" s="1351"/>
      <c r="X304" s="1351"/>
      <c r="Y304" s="1351"/>
    </row>
    <row r="305" spans="1:25" ht="14.25" customHeight="1">
      <c r="A305" s="1357"/>
      <c r="B305" s="1353" t="s">
        <v>572</v>
      </c>
      <c r="C305" s="1354">
        <v>3262000</v>
      </c>
      <c r="D305" s="1355">
        <f>C305/C301*100</f>
        <v>42.551526219671274</v>
      </c>
      <c r="E305" s="1356">
        <v>1</v>
      </c>
      <c r="F305" s="1355">
        <f t="shared" si="44"/>
        <v>0</v>
      </c>
      <c r="G305" s="1350"/>
      <c r="H305" s="1351"/>
      <c r="I305" s="1351"/>
      <c r="J305" s="1351"/>
      <c r="K305" s="1351"/>
      <c r="L305" s="1351"/>
      <c r="M305" s="1351"/>
      <c r="N305" s="1351"/>
      <c r="O305" s="1351"/>
      <c r="P305" s="1351"/>
      <c r="Q305" s="1351"/>
      <c r="R305" s="1351"/>
      <c r="S305" s="1351"/>
      <c r="T305" s="1351"/>
      <c r="U305" s="1351"/>
      <c r="V305" s="1351"/>
      <c r="W305" s="1351"/>
      <c r="X305" s="1351"/>
      <c r="Y305" s="1351"/>
    </row>
    <row r="306" spans="1:25" ht="14.25" customHeight="1">
      <c r="A306" s="1357"/>
      <c r="B306" s="1353" t="s">
        <v>573</v>
      </c>
      <c r="C306" s="1354">
        <v>1590000</v>
      </c>
      <c r="D306" s="1355">
        <f>C306/C301*100</f>
        <v>20.74093399426037</v>
      </c>
      <c r="E306" s="1356">
        <v>3</v>
      </c>
      <c r="F306" s="1355">
        <f t="shared" si="44"/>
        <v>0</v>
      </c>
      <c r="G306" s="1408">
        <f>SUM(F302:F306)</f>
        <v>0</v>
      </c>
      <c r="H306" s="1351"/>
      <c r="I306" s="1351"/>
      <c r="J306" s="1351"/>
      <c r="K306" s="1351"/>
      <c r="L306" s="1351"/>
      <c r="M306" s="1351"/>
      <c r="N306" s="1351"/>
      <c r="O306" s="1351"/>
      <c r="P306" s="1351"/>
      <c r="Q306" s="1351"/>
      <c r="R306" s="1351"/>
      <c r="S306" s="1351"/>
      <c r="T306" s="1351"/>
      <c r="U306" s="1351"/>
      <c r="V306" s="1351"/>
      <c r="W306" s="1351"/>
      <c r="X306" s="1351"/>
      <c r="Y306" s="1351"/>
    </row>
    <row r="307" spans="1:25" ht="14.25" customHeight="1">
      <c r="A307" s="1357"/>
      <c r="B307" s="1358"/>
      <c r="C307" s="1348"/>
      <c r="D307" s="1348"/>
      <c r="E307" s="1348"/>
      <c r="F307" s="1348"/>
      <c r="G307" s="1350"/>
      <c r="H307" s="1351"/>
      <c r="I307" s="1351"/>
      <c r="J307" s="1351"/>
      <c r="K307" s="1351"/>
      <c r="L307" s="1351"/>
      <c r="M307" s="1351"/>
      <c r="N307" s="1351"/>
      <c r="O307" s="1351"/>
      <c r="P307" s="1351"/>
      <c r="Q307" s="1351"/>
      <c r="R307" s="1351"/>
      <c r="S307" s="1351"/>
      <c r="T307" s="1351"/>
      <c r="U307" s="1351"/>
      <c r="V307" s="1351"/>
      <c r="W307" s="1351"/>
      <c r="X307" s="1351"/>
      <c r="Y307" s="1351"/>
    </row>
    <row r="308" spans="1:25" ht="14.25" customHeight="1">
      <c r="A308" s="1357"/>
      <c r="B308" s="1353" t="s">
        <v>576</v>
      </c>
      <c r="C308" s="1346">
        <f>SUM(C309:C313)</f>
        <v>7666000</v>
      </c>
      <c r="D308" s="1402">
        <f>SUM(D309:D314)</f>
        <v>100</v>
      </c>
      <c r="E308" s="1349"/>
      <c r="F308" s="1389" t="s">
        <v>108</v>
      </c>
      <c r="G308" s="1350"/>
      <c r="H308" s="1351"/>
      <c r="I308" s="1351"/>
      <c r="J308" s="1351"/>
      <c r="K308" s="1351"/>
      <c r="L308" s="1351"/>
      <c r="M308" s="1351"/>
      <c r="N308" s="1351"/>
      <c r="O308" s="1351"/>
      <c r="P308" s="1351"/>
      <c r="Q308" s="1351"/>
      <c r="R308" s="1351"/>
      <c r="S308" s="1351"/>
      <c r="T308" s="1351"/>
      <c r="U308" s="1351"/>
      <c r="V308" s="1351"/>
      <c r="W308" s="1351"/>
      <c r="X308" s="1351"/>
      <c r="Y308" s="1351"/>
    </row>
    <row r="309" spans="1:25" ht="14.25" customHeight="1">
      <c r="A309" s="1357"/>
      <c r="B309" s="1353" t="s">
        <v>569</v>
      </c>
      <c r="C309" s="1354">
        <v>1984000</v>
      </c>
      <c r="D309" s="1355">
        <f>C309/C308*100</f>
        <v>25.880511348812941</v>
      </c>
      <c r="E309" s="1356">
        <v>2</v>
      </c>
      <c r="F309" s="1355">
        <f t="shared" ref="F309:F313" si="45">0/E309*D309</f>
        <v>0</v>
      </c>
      <c r="G309" s="1350"/>
      <c r="H309" s="1351"/>
      <c r="I309" s="1351"/>
      <c r="J309" s="1351"/>
      <c r="K309" s="1351"/>
      <c r="L309" s="1351"/>
      <c r="M309" s="1351"/>
      <c r="N309" s="1351"/>
      <c r="O309" s="1351"/>
      <c r="P309" s="1351"/>
      <c r="Q309" s="1351"/>
      <c r="R309" s="1351"/>
      <c r="S309" s="1351"/>
      <c r="T309" s="1351"/>
      <c r="U309" s="1351"/>
      <c r="V309" s="1351"/>
      <c r="W309" s="1351"/>
      <c r="X309" s="1351"/>
      <c r="Y309" s="1351"/>
    </row>
    <row r="310" spans="1:25" ht="14.25" customHeight="1">
      <c r="A310" s="1357"/>
      <c r="B310" s="1353" t="s">
        <v>570</v>
      </c>
      <c r="C310" s="1354">
        <v>318000</v>
      </c>
      <c r="D310" s="1355">
        <f>C310/C308*100</f>
        <v>4.1481867988520742</v>
      </c>
      <c r="E310" s="1356">
        <v>2</v>
      </c>
      <c r="F310" s="1355">
        <f t="shared" si="45"/>
        <v>0</v>
      </c>
      <c r="G310" s="1350"/>
      <c r="H310" s="1351"/>
      <c r="I310" s="1351"/>
      <c r="J310" s="1351"/>
      <c r="K310" s="1351"/>
      <c r="L310" s="1351"/>
      <c r="M310" s="1351"/>
      <c r="N310" s="1351"/>
      <c r="O310" s="1351"/>
      <c r="P310" s="1351"/>
      <c r="Q310" s="1351"/>
      <c r="R310" s="1351"/>
      <c r="S310" s="1351"/>
      <c r="T310" s="1351"/>
      <c r="U310" s="1351"/>
      <c r="V310" s="1351"/>
      <c r="W310" s="1351"/>
      <c r="X310" s="1351"/>
      <c r="Y310" s="1351"/>
    </row>
    <row r="311" spans="1:25" ht="14.25" customHeight="1">
      <c r="A311" s="1357"/>
      <c r="B311" s="1353" t="s">
        <v>571</v>
      </c>
      <c r="C311" s="1354">
        <v>512000</v>
      </c>
      <c r="D311" s="1355">
        <f>C311/C308*100</f>
        <v>6.6788416384033393</v>
      </c>
      <c r="E311" s="1356">
        <v>2</v>
      </c>
      <c r="F311" s="1355">
        <f t="shared" si="45"/>
        <v>0</v>
      </c>
      <c r="G311" s="1350"/>
      <c r="H311" s="1351"/>
      <c r="I311" s="1351"/>
      <c r="J311" s="1351"/>
      <c r="K311" s="1351"/>
      <c r="L311" s="1351"/>
      <c r="M311" s="1351"/>
      <c r="N311" s="1351"/>
      <c r="O311" s="1351"/>
      <c r="P311" s="1351"/>
      <c r="Q311" s="1351"/>
      <c r="R311" s="1351"/>
      <c r="S311" s="1351"/>
      <c r="T311" s="1351"/>
      <c r="U311" s="1351"/>
      <c r="V311" s="1351"/>
      <c r="W311" s="1351"/>
      <c r="X311" s="1351"/>
      <c r="Y311" s="1351"/>
    </row>
    <row r="312" spans="1:25" ht="14.25" customHeight="1">
      <c r="A312" s="1357"/>
      <c r="B312" s="1353" t="s">
        <v>572</v>
      </c>
      <c r="C312" s="1354">
        <v>3262000</v>
      </c>
      <c r="D312" s="1355">
        <f>C312/C308*100</f>
        <v>42.551526219671274</v>
      </c>
      <c r="E312" s="1356">
        <v>1</v>
      </c>
      <c r="F312" s="1355">
        <f t="shared" si="45"/>
        <v>0</v>
      </c>
      <c r="G312" s="1350"/>
      <c r="H312" s="1351"/>
      <c r="I312" s="1351"/>
      <c r="J312" s="1351"/>
      <c r="K312" s="1351"/>
      <c r="L312" s="1351"/>
      <c r="M312" s="1351"/>
      <c r="N312" s="1351"/>
      <c r="O312" s="1351"/>
      <c r="P312" s="1351"/>
      <c r="Q312" s="1351"/>
      <c r="R312" s="1351"/>
      <c r="S312" s="1351"/>
      <c r="T312" s="1351"/>
      <c r="U312" s="1351"/>
      <c r="V312" s="1351"/>
      <c r="W312" s="1351"/>
      <c r="X312" s="1351"/>
      <c r="Y312" s="1351"/>
    </row>
    <row r="313" spans="1:25" ht="14.25" customHeight="1">
      <c r="A313" s="1357"/>
      <c r="B313" s="1353" t="s">
        <v>573</v>
      </c>
      <c r="C313" s="1354">
        <v>1590000</v>
      </c>
      <c r="D313" s="1355">
        <f>C313/C308*100</f>
        <v>20.74093399426037</v>
      </c>
      <c r="E313" s="1356">
        <v>3</v>
      </c>
      <c r="F313" s="1355">
        <f t="shared" si="45"/>
        <v>0</v>
      </c>
      <c r="G313" s="1361" t="s">
        <v>108</v>
      </c>
      <c r="H313" s="1351"/>
      <c r="I313" s="1351"/>
      <c r="J313" s="1351"/>
      <c r="K313" s="1351"/>
      <c r="L313" s="1351"/>
      <c r="M313" s="1351"/>
      <c r="N313" s="1351"/>
      <c r="O313" s="1351"/>
      <c r="P313" s="1351"/>
      <c r="Q313" s="1351"/>
      <c r="R313" s="1351"/>
      <c r="S313" s="1351"/>
      <c r="T313" s="1351"/>
      <c r="U313" s="1351"/>
      <c r="V313" s="1351"/>
      <c r="W313" s="1351"/>
      <c r="X313" s="1351"/>
      <c r="Y313" s="1351"/>
    </row>
    <row r="314" spans="1:25" ht="14.25" customHeight="1">
      <c r="A314" s="1357"/>
      <c r="B314" s="1358"/>
      <c r="C314" s="1349"/>
      <c r="D314" s="1349"/>
      <c r="E314" s="1349"/>
      <c r="F314" s="1349"/>
      <c r="G314" s="1409">
        <f>SUM(F309:F313)</f>
        <v>0</v>
      </c>
      <c r="H314" s="1351"/>
      <c r="I314" s="1351"/>
      <c r="J314" s="1351"/>
      <c r="K314" s="1351"/>
      <c r="L314" s="1351"/>
      <c r="M314" s="1351"/>
      <c r="N314" s="1351"/>
      <c r="O314" s="1351"/>
      <c r="P314" s="1351"/>
      <c r="Q314" s="1351"/>
      <c r="R314" s="1351"/>
      <c r="S314" s="1351"/>
      <c r="T314" s="1351"/>
      <c r="U314" s="1351"/>
      <c r="V314" s="1351"/>
      <c r="W314" s="1351"/>
      <c r="X314" s="1351"/>
      <c r="Y314" s="1351"/>
    </row>
    <row r="315" spans="1:25" ht="14.25" customHeight="1">
      <c r="A315" s="1357"/>
      <c r="B315" s="1363" t="s">
        <v>577</v>
      </c>
      <c r="C315" s="1346">
        <f t="shared" ref="C315:D315" si="46">SUM(C316:C320)</f>
        <v>14284000</v>
      </c>
      <c r="D315" s="1410">
        <f t="shared" si="46"/>
        <v>100</v>
      </c>
      <c r="E315" s="1349"/>
      <c r="F315" s="1389" t="s">
        <v>108</v>
      </c>
      <c r="G315" s="1350"/>
      <c r="H315" s="1351"/>
      <c r="I315" s="1351"/>
      <c r="J315" s="1351"/>
      <c r="K315" s="1351"/>
      <c r="L315" s="1351"/>
      <c r="M315" s="1351"/>
      <c r="N315" s="1351"/>
      <c r="O315" s="1351"/>
      <c r="P315" s="1351"/>
      <c r="Q315" s="1351"/>
      <c r="R315" s="1351"/>
      <c r="S315" s="1351"/>
      <c r="T315" s="1351"/>
      <c r="U315" s="1351"/>
      <c r="V315" s="1351"/>
      <c r="W315" s="1351"/>
      <c r="X315" s="1351"/>
      <c r="Y315" s="1351"/>
    </row>
    <row r="316" spans="1:25" ht="14.25" customHeight="1">
      <c r="A316" s="1357"/>
      <c r="B316" s="1353" t="s">
        <v>569</v>
      </c>
      <c r="C316" s="1354">
        <v>2920000</v>
      </c>
      <c r="D316" s="1355">
        <f>C316/C315*100</f>
        <v>20.442453094371324</v>
      </c>
      <c r="E316" s="1356">
        <v>4</v>
      </c>
      <c r="F316" s="1355">
        <f t="shared" ref="F316:F320" si="47">0/E316*D316</f>
        <v>0</v>
      </c>
      <c r="G316" s="1350"/>
      <c r="H316" s="1351"/>
      <c r="I316" s="1351"/>
      <c r="J316" s="1351"/>
      <c r="K316" s="1351"/>
      <c r="L316" s="1351"/>
      <c r="M316" s="1351"/>
      <c r="N316" s="1351"/>
      <c r="O316" s="1351"/>
      <c r="P316" s="1351"/>
      <c r="Q316" s="1351"/>
      <c r="R316" s="1351"/>
      <c r="S316" s="1351"/>
      <c r="T316" s="1351"/>
      <c r="U316" s="1351"/>
      <c r="V316" s="1351"/>
      <c r="W316" s="1351"/>
      <c r="X316" s="1351"/>
      <c r="Y316" s="1351"/>
    </row>
    <row r="317" spans="1:25" ht="14.25" customHeight="1">
      <c r="A317" s="1357"/>
      <c r="B317" s="1353" t="s">
        <v>570</v>
      </c>
      <c r="C317" s="1354">
        <v>636000</v>
      </c>
      <c r="D317" s="1355">
        <f>C317/C315*100</f>
        <v>4.4525343041164938</v>
      </c>
      <c r="E317" s="1356">
        <v>4</v>
      </c>
      <c r="F317" s="1355">
        <f t="shared" si="47"/>
        <v>0</v>
      </c>
      <c r="G317" s="1350"/>
      <c r="H317" s="1351"/>
      <c r="I317" s="1351"/>
      <c r="J317" s="1351"/>
      <c r="K317" s="1351"/>
      <c r="L317" s="1351"/>
      <c r="M317" s="1351"/>
      <c r="N317" s="1351"/>
      <c r="O317" s="1351"/>
      <c r="P317" s="1351"/>
      <c r="Q317" s="1351"/>
      <c r="R317" s="1351"/>
      <c r="S317" s="1351"/>
      <c r="T317" s="1351"/>
      <c r="U317" s="1351"/>
      <c r="V317" s="1351"/>
      <c r="W317" s="1351"/>
      <c r="X317" s="1351"/>
      <c r="Y317" s="1351"/>
    </row>
    <row r="318" spans="1:25" ht="14.25" customHeight="1">
      <c r="A318" s="1357"/>
      <c r="B318" s="1363" t="s">
        <v>571</v>
      </c>
      <c r="C318" s="1354">
        <v>1024000</v>
      </c>
      <c r="D318" s="1355">
        <f>C318/C315*100</f>
        <v>7.1688602632315881</v>
      </c>
      <c r="E318" s="1356">
        <v>4</v>
      </c>
      <c r="F318" s="1355">
        <f t="shared" si="47"/>
        <v>0</v>
      </c>
      <c r="G318" s="1350"/>
      <c r="H318" s="1351"/>
      <c r="I318" s="1351"/>
      <c r="J318" s="1351"/>
      <c r="K318" s="1351"/>
      <c r="L318" s="1351"/>
      <c r="M318" s="1351"/>
      <c r="N318" s="1351"/>
      <c r="O318" s="1351"/>
      <c r="P318" s="1351"/>
      <c r="Q318" s="1351"/>
      <c r="R318" s="1351"/>
      <c r="S318" s="1351"/>
      <c r="T318" s="1351"/>
      <c r="U318" s="1351"/>
      <c r="V318" s="1351"/>
      <c r="W318" s="1351"/>
      <c r="X318" s="1351"/>
      <c r="Y318" s="1351"/>
    </row>
    <row r="319" spans="1:25" ht="14.25" customHeight="1">
      <c r="A319" s="1357"/>
      <c r="B319" s="1353" t="s">
        <v>572</v>
      </c>
      <c r="C319" s="1354">
        <v>6524000</v>
      </c>
      <c r="D319" s="1355">
        <f>C319/C315*100</f>
        <v>45.673480817698128</v>
      </c>
      <c r="E319" s="1356">
        <v>2</v>
      </c>
      <c r="F319" s="1355">
        <f t="shared" si="47"/>
        <v>0</v>
      </c>
      <c r="G319" s="1350"/>
      <c r="H319" s="1351"/>
      <c r="I319" s="1351"/>
      <c r="J319" s="1351"/>
      <c r="K319" s="1351"/>
      <c r="L319" s="1351"/>
      <c r="M319" s="1351"/>
      <c r="N319" s="1351"/>
      <c r="O319" s="1351"/>
      <c r="P319" s="1351"/>
      <c r="Q319" s="1351"/>
      <c r="R319" s="1351"/>
      <c r="S319" s="1351"/>
      <c r="T319" s="1351"/>
      <c r="U319" s="1351"/>
      <c r="V319" s="1351"/>
      <c r="W319" s="1351"/>
      <c r="X319" s="1351"/>
      <c r="Y319" s="1351"/>
    </row>
    <row r="320" spans="1:25" ht="14.25" customHeight="1">
      <c r="A320" s="1357"/>
      <c r="B320" s="1353" t="s">
        <v>573</v>
      </c>
      <c r="C320" s="1354">
        <v>3180000</v>
      </c>
      <c r="D320" s="1355">
        <f>C320/C315*100</f>
        <v>22.262671520582469</v>
      </c>
      <c r="E320" s="1356">
        <v>6</v>
      </c>
      <c r="F320" s="1355">
        <f t="shared" si="47"/>
        <v>0</v>
      </c>
      <c r="G320" s="1405">
        <f>SUM(F316:F320)</f>
        <v>0</v>
      </c>
      <c r="H320" s="1351"/>
      <c r="I320" s="1351"/>
      <c r="J320" s="1351"/>
      <c r="K320" s="1351"/>
      <c r="L320" s="1351"/>
      <c r="M320" s="1351"/>
      <c r="N320" s="1351"/>
      <c r="O320" s="1351"/>
      <c r="P320" s="1351"/>
      <c r="Q320" s="1351"/>
      <c r="R320" s="1351"/>
      <c r="S320" s="1351"/>
      <c r="T320" s="1351"/>
      <c r="U320" s="1351"/>
      <c r="V320" s="1351"/>
      <c r="W320" s="1351"/>
      <c r="X320" s="1351"/>
      <c r="Y320" s="1351"/>
    </row>
    <row r="321" spans="1:25" ht="14.25" customHeight="1">
      <c r="A321" s="1357"/>
      <c r="B321" s="1358"/>
      <c r="C321" s="1349"/>
      <c r="D321" s="1349"/>
      <c r="E321" s="1349"/>
      <c r="F321" s="1349"/>
      <c r="G321" s="1362"/>
      <c r="H321" s="1351"/>
      <c r="I321" s="1351"/>
      <c r="J321" s="1351"/>
      <c r="K321" s="1351"/>
      <c r="L321" s="1351"/>
      <c r="M321" s="1351"/>
      <c r="N321" s="1351"/>
      <c r="O321" s="1351"/>
      <c r="P321" s="1351"/>
      <c r="Q321" s="1351"/>
      <c r="R321" s="1351"/>
      <c r="S321" s="1351"/>
      <c r="T321" s="1351"/>
      <c r="U321" s="1351"/>
      <c r="V321" s="1351"/>
      <c r="W321" s="1351"/>
      <c r="X321" s="1351"/>
      <c r="Y321" s="1351"/>
    </row>
    <row r="322" spans="1:25" ht="14.25" customHeight="1">
      <c r="A322" s="1357"/>
      <c r="B322" s="1363" t="s">
        <v>578</v>
      </c>
      <c r="C322" s="1346">
        <f t="shared" ref="C322:D322" si="48">SUM(C323:C327)</f>
        <v>14284000</v>
      </c>
      <c r="D322" s="1402">
        <f t="shared" si="48"/>
        <v>100</v>
      </c>
      <c r="E322" s="1349"/>
      <c r="F322" s="1396"/>
      <c r="G322" s="1350"/>
      <c r="H322" s="1351"/>
      <c r="I322" s="1351"/>
      <c r="J322" s="1351"/>
      <c r="K322" s="1351"/>
      <c r="L322" s="1351"/>
      <c r="M322" s="1351"/>
      <c r="N322" s="1351"/>
      <c r="O322" s="1351"/>
      <c r="P322" s="1351"/>
      <c r="Q322" s="1351"/>
      <c r="R322" s="1351"/>
      <c r="S322" s="1351"/>
      <c r="T322" s="1351"/>
      <c r="U322" s="1351"/>
      <c r="V322" s="1351"/>
      <c r="W322" s="1351"/>
      <c r="X322" s="1351"/>
      <c r="Y322" s="1351"/>
    </row>
    <row r="323" spans="1:25" ht="14.25" customHeight="1">
      <c r="A323" s="1357"/>
      <c r="B323" s="1353" t="s">
        <v>569</v>
      </c>
      <c r="C323" s="1354">
        <v>2920000</v>
      </c>
      <c r="D323" s="1355">
        <f>C323/C322*100</f>
        <v>20.442453094371324</v>
      </c>
      <c r="E323" s="1356">
        <v>4</v>
      </c>
      <c r="F323" s="1355">
        <f t="shared" ref="F323:F327" si="49">0/E323*D323</f>
        <v>0</v>
      </c>
      <c r="G323" s="1350"/>
      <c r="H323" s="1351"/>
      <c r="I323" s="1351"/>
      <c r="J323" s="1351"/>
      <c r="K323" s="1351"/>
      <c r="L323" s="1351"/>
      <c r="M323" s="1351"/>
      <c r="N323" s="1351"/>
      <c r="O323" s="1351"/>
      <c r="P323" s="1351"/>
      <c r="Q323" s="1351"/>
      <c r="R323" s="1351"/>
      <c r="S323" s="1351"/>
      <c r="T323" s="1351"/>
      <c r="U323" s="1351"/>
      <c r="V323" s="1351"/>
      <c r="W323" s="1351"/>
      <c r="X323" s="1351"/>
      <c r="Y323" s="1351"/>
    </row>
    <row r="324" spans="1:25" ht="14.25" customHeight="1">
      <c r="A324" s="1357"/>
      <c r="B324" s="1353" t="s">
        <v>570</v>
      </c>
      <c r="C324" s="1354">
        <v>636000</v>
      </c>
      <c r="D324" s="1355">
        <f>C324/C322*100</f>
        <v>4.4525343041164938</v>
      </c>
      <c r="E324" s="1356">
        <v>4</v>
      </c>
      <c r="F324" s="1355">
        <f t="shared" si="49"/>
        <v>0</v>
      </c>
      <c r="G324" s="1350"/>
      <c r="H324" s="1351"/>
      <c r="I324" s="1351"/>
      <c r="J324" s="1351"/>
      <c r="K324" s="1351"/>
      <c r="L324" s="1351"/>
      <c r="M324" s="1351"/>
      <c r="N324" s="1351"/>
      <c r="O324" s="1351"/>
      <c r="P324" s="1351"/>
      <c r="Q324" s="1351"/>
      <c r="R324" s="1351"/>
      <c r="S324" s="1351"/>
      <c r="T324" s="1351"/>
      <c r="U324" s="1351"/>
      <c r="V324" s="1351"/>
      <c r="W324" s="1351"/>
      <c r="X324" s="1351"/>
      <c r="Y324" s="1351"/>
    </row>
    <row r="325" spans="1:25" ht="14.25" customHeight="1">
      <c r="A325" s="1357"/>
      <c r="B325" s="1353" t="s">
        <v>571</v>
      </c>
      <c r="C325" s="1354">
        <v>1024000</v>
      </c>
      <c r="D325" s="1355">
        <f>C325/C322*100</f>
        <v>7.1688602632315881</v>
      </c>
      <c r="E325" s="1356">
        <v>4</v>
      </c>
      <c r="F325" s="1355">
        <f t="shared" si="49"/>
        <v>0</v>
      </c>
      <c r="G325" s="1350"/>
      <c r="H325" s="1351"/>
      <c r="I325" s="1351"/>
      <c r="J325" s="1351"/>
      <c r="K325" s="1351"/>
      <c r="L325" s="1351"/>
      <c r="M325" s="1351"/>
      <c r="N325" s="1351"/>
      <c r="O325" s="1351"/>
      <c r="P325" s="1351"/>
      <c r="Q325" s="1351"/>
      <c r="R325" s="1351"/>
      <c r="S325" s="1351"/>
      <c r="T325" s="1351"/>
      <c r="U325" s="1351"/>
      <c r="V325" s="1351"/>
      <c r="W325" s="1351"/>
      <c r="X325" s="1351"/>
      <c r="Y325" s="1351"/>
    </row>
    <row r="326" spans="1:25" ht="14.25" customHeight="1">
      <c r="A326" s="1357"/>
      <c r="B326" s="1353" t="s">
        <v>572</v>
      </c>
      <c r="C326" s="1354">
        <v>6524000</v>
      </c>
      <c r="D326" s="1355">
        <f>C326/C322*100</f>
        <v>45.673480817698128</v>
      </c>
      <c r="E326" s="1356">
        <v>2</v>
      </c>
      <c r="F326" s="1355">
        <f t="shared" si="49"/>
        <v>0</v>
      </c>
      <c r="G326" s="1350"/>
      <c r="H326" s="1351"/>
      <c r="I326" s="1351"/>
      <c r="J326" s="1351"/>
      <c r="K326" s="1351"/>
      <c r="L326" s="1351"/>
      <c r="M326" s="1351"/>
      <c r="N326" s="1351"/>
      <c r="O326" s="1351"/>
      <c r="P326" s="1351"/>
      <c r="Q326" s="1351"/>
      <c r="R326" s="1351"/>
      <c r="S326" s="1351"/>
      <c r="T326" s="1351"/>
      <c r="U326" s="1351"/>
      <c r="V326" s="1351"/>
      <c r="W326" s="1351"/>
      <c r="X326" s="1351"/>
      <c r="Y326" s="1351"/>
    </row>
    <row r="327" spans="1:25" ht="14.25" customHeight="1">
      <c r="A327" s="1357"/>
      <c r="B327" s="1353" t="s">
        <v>573</v>
      </c>
      <c r="C327" s="1354">
        <v>3180000</v>
      </c>
      <c r="D327" s="1355">
        <f>C327/C322*100</f>
        <v>22.262671520582469</v>
      </c>
      <c r="E327" s="1356">
        <v>6</v>
      </c>
      <c r="F327" s="1355">
        <f t="shared" si="49"/>
        <v>0</v>
      </c>
      <c r="G327" s="1405">
        <f>SUM(F323:F327)</f>
        <v>0</v>
      </c>
      <c r="H327" s="1351"/>
      <c r="I327" s="1351"/>
      <c r="J327" s="1351"/>
      <c r="K327" s="1351"/>
      <c r="L327" s="1351"/>
      <c r="M327" s="1351"/>
      <c r="N327" s="1351"/>
      <c r="O327" s="1351"/>
      <c r="P327" s="1351"/>
      <c r="Q327" s="1351"/>
      <c r="R327" s="1351"/>
      <c r="S327" s="1351"/>
      <c r="T327" s="1351"/>
      <c r="U327" s="1351"/>
      <c r="V327" s="1351"/>
      <c r="W327" s="1351"/>
      <c r="X327" s="1351"/>
      <c r="Y327" s="1351"/>
    </row>
    <row r="328" spans="1:25" ht="14.25" customHeight="1">
      <c r="A328" s="1357"/>
      <c r="B328" s="1358"/>
      <c r="C328" s="1349"/>
      <c r="D328" s="1349"/>
      <c r="E328" s="1349"/>
      <c r="F328" s="1349"/>
      <c r="G328" s="1362"/>
      <c r="H328" s="1351"/>
      <c r="I328" s="1351"/>
      <c r="J328" s="1351"/>
      <c r="K328" s="1351"/>
      <c r="L328" s="1351"/>
      <c r="M328" s="1351"/>
      <c r="N328" s="1351"/>
      <c r="O328" s="1351"/>
      <c r="P328" s="1351"/>
      <c r="Q328" s="1351"/>
      <c r="R328" s="1351"/>
      <c r="S328" s="1351"/>
      <c r="T328" s="1351"/>
      <c r="U328" s="1351"/>
      <c r="V328" s="1351"/>
      <c r="W328" s="1351"/>
      <c r="X328" s="1351"/>
      <c r="Y328" s="1351"/>
    </row>
    <row r="329" spans="1:25" ht="14.25" customHeight="1">
      <c r="A329" s="1357"/>
      <c r="B329" s="1363" t="s">
        <v>579</v>
      </c>
      <c r="C329" s="1346">
        <f>SUM(C330:C334)</f>
        <v>14284000</v>
      </c>
      <c r="D329" s="1402">
        <f>SUM(D330:D335)</f>
        <v>100</v>
      </c>
      <c r="E329" s="1349"/>
      <c r="F329" s="1389" t="s">
        <v>108</v>
      </c>
      <c r="G329" s="1350"/>
      <c r="H329" s="1351"/>
      <c r="I329" s="1351"/>
      <c r="J329" s="1351"/>
      <c r="K329" s="1351"/>
      <c r="L329" s="1351"/>
      <c r="M329" s="1351"/>
      <c r="N329" s="1351"/>
      <c r="O329" s="1351"/>
      <c r="P329" s="1351"/>
      <c r="Q329" s="1351"/>
      <c r="R329" s="1351"/>
      <c r="S329" s="1351"/>
      <c r="T329" s="1351"/>
      <c r="U329" s="1351"/>
      <c r="V329" s="1351"/>
      <c r="W329" s="1351"/>
      <c r="X329" s="1351"/>
      <c r="Y329" s="1351"/>
    </row>
    <row r="330" spans="1:25" ht="14.25" customHeight="1">
      <c r="A330" s="1357"/>
      <c r="B330" s="1353" t="s">
        <v>569</v>
      </c>
      <c r="C330" s="1354">
        <v>2920000</v>
      </c>
      <c r="D330" s="1355">
        <f>C330/C329*100</f>
        <v>20.442453094371324</v>
      </c>
      <c r="E330" s="1356">
        <v>4</v>
      </c>
      <c r="F330" s="1355">
        <f t="shared" ref="F330:F334" si="50">0/E330*D330</f>
        <v>0</v>
      </c>
      <c r="G330" s="1350"/>
      <c r="H330" s="1351"/>
      <c r="I330" s="1351"/>
      <c r="J330" s="1351"/>
      <c r="K330" s="1351"/>
      <c r="L330" s="1351"/>
      <c r="M330" s="1351"/>
      <c r="N330" s="1351"/>
      <c r="O330" s="1351"/>
      <c r="P330" s="1351"/>
      <c r="Q330" s="1351"/>
      <c r="R330" s="1351"/>
      <c r="S330" s="1351"/>
      <c r="T330" s="1351"/>
      <c r="U330" s="1351"/>
      <c r="V330" s="1351"/>
      <c r="W330" s="1351"/>
      <c r="X330" s="1351"/>
      <c r="Y330" s="1351"/>
    </row>
    <row r="331" spans="1:25" ht="14.25" customHeight="1">
      <c r="A331" s="1357"/>
      <c r="B331" s="1353" t="s">
        <v>570</v>
      </c>
      <c r="C331" s="1354">
        <v>636000</v>
      </c>
      <c r="D331" s="1355">
        <f>C331/C329*100</f>
        <v>4.4525343041164938</v>
      </c>
      <c r="E331" s="1356">
        <v>4</v>
      </c>
      <c r="F331" s="1355">
        <f t="shared" si="50"/>
        <v>0</v>
      </c>
      <c r="G331" s="1350"/>
      <c r="H331" s="1351"/>
      <c r="I331" s="1351"/>
      <c r="J331" s="1351"/>
      <c r="K331" s="1351"/>
      <c r="L331" s="1351"/>
      <c r="M331" s="1351"/>
      <c r="N331" s="1351"/>
      <c r="O331" s="1351"/>
      <c r="P331" s="1351"/>
      <c r="Q331" s="1351"/>
      <c r="R331" s="1351"/>
      <c r="S331" s="1351"/>
      <c r="T331" s="1351"/>
      <c r="U331" s="1351"/>
      <c r="V331" s="1351"/>
      <c r="W331" s="1351"/>
      <c r="X331" s="1351"/>
      <c r="Y331" s="1351"/>
    </row>
    <row r="332" spans="1:25" ht="14.25" customHeight="1">
      <c r="A332" s="1357"/>
      <c r="B332" s="1353" t="s">
        <v>571</v>
      </c>
      <c r="C332" s="1354">
        <v>1024000</v>
      </c>
      <c r="D332" s="1355">
        <f>C332/C329*100</f>
        <v>7.1688602632315881</v>
      </c>
      <c r="E332" s="1356">
        <v>4</v>
      </c>
      <c r="F332" s="1355">
        <f t="shared" si="50"/>
        <v>0</v>
      </c>
      <c r="G332" s="1350"/>
      <c r="H332" s="1351"/>
      <c r="I332" s="1351"/>
      <c r="J332" s="1351"/>
      <c r="K332" s="1351"/>
      <c r="L332" s="1351"/>
      <c r="M332" s="1351"/>
      <c r="N332" s="1351"/>
      <c r="O332" s="1351"/>
      <c r="P332" s="1351"/>
      <c r="Q332" s="1351"/>
      <c r="R332" s="1351"/>
      <c r="S332" s="1351"/>
      <c r="T332" s="1351"/>
      <c r="U332" s="1351"/>
      <c r="V332" s="1351"/>
      <c r="W332" s="1351"/>
      <c r="X332" s="1351"/>
      <c r="Y332" s="1351"/>
    </row>
    <row r="333" spans="1:25" ht="14.25" customHeight="1">
      <c r="A333" s="1357"/>
      <c r="B333" s="1353" t="s">
        <v>572</v>
      </c>
      <c r="C333" s="1354">
        <v>6524000</v>
      </c>
      <c r="D333" s="1355">
        <f>C333/C329*100</f>
        <v>45.673480817698128</v>
      </c>
      <c r="E333" s="1356">
        <v>2</v>
      </c>
      <c r="F333" s="1355">
        <f t="shared" si="50"/>
        <v>0</v>
      </c>
      <c r="G333" s="1350"/>
      <c r="H333" s="1351"/>
      <c r="I333" s="1351"/>
      <c r="J333" s="1351"/>
      <c r="K333" s="1351"/>
      <c r="L333" s="1351"/>
      <c r="M333" s="1351"/>
      <c r="N333" s="1351"/>
      <c r="O333" s="1351"/>
      <c r="P333" s="1351"/>
      <c r="Q333" s="1351"/>
      <c r="R333" s="1351"/>
      <c r="S333" s="1351"/>
      <c r="T333" s="1351"/>
      <c r="U333" s="1351"/>
      <c r="V333" s="1351"/>
      <c r="W333" s="1351"/>
      <c r="X333" s="1351"/>
      <c r="Y333" s="1351"/>
    </row>
    <row r="334" spans="1:25" ht="14.25" customHeight="1">
      <c r="A334" s="1357"/>
      <c r="B334" s="1353" t="s">
        <v>573</v>
      </c>
      <c r="C334" s="1354">
        <v>3180000</v>
      </c>
      <c r="D334" s="1355">
        <f>C334/C329*100</f>
        <v>22.262671520582469</v>
      </c>
      <c r="E334" s="1356">
        <v>6</v>
      </c>
      <c r="F334" s="1355">
        <f t="shared" si="50"/>
        <v>0</v>
      </c>
      <c r="G334" s="1361" t="s">
        <v>108</v>
      </c>
      <c r="H334" s="1351"/>
      <c r="I334" s="1351"/>
      <c r="J334" s="1351"/>
      <c r="K334" s="1351"/>
      <c r="L334" s="1351"/>
      <c r="M334" s="1351"/>
      <c r="N334" s="1351"/>
      <c r="O334" s="1351"/>
      <c r="P334" s="1351"/>
      <c r="Q334" s="1351"/>
      <c r="R334" s="1351"/>
      <c r="S334" s="1351"/>
      <c r="T334" s="1351"/>
      <c r="U334" s="1351"/>
      <c r="V334" s="1351"/>
      <c r="W334" s="1351"/>
      <c r="X334" s="1351"/>
      <c r="Y334" s="1351"/>
    </row>
    <row r="335" spans="1:25" ht="14.25" customHeight="1">
      <c r="A335" s="1357"/>
      <c r="B335" s="1358"/>
      <c r="C335" s="1349"/>
      <c r="D335" s="1349"/>
      <c r="E335" s="1349"/>
      <c r="F335" s="1349"/>
      <c r="G335" s="1405">
        <f>SUM(F330:F334)</f>
        <v>0</v>
      </c>
      <c r="H335" s="1351"/>
      <c r="I335" s="1351"/>
      <c r="J335" s="1351"/>
      <c r="K335" s="1351"/>
      <c r="L335" s="1351"/>
      <c r="M335" s="1351"/>
      <c r="N335" s="1351"/>
      <c r="O335" s="1351"/>
      <c r="P335" s="1351"/>
      <c r="Q335" s="1351"/>
      <c r="R335" s="1351"/>
      <c r="S335" s="1351"/>
      <c r="T335" s="1351"/>
      <c r="U335" s="1351"/>
      <c r="V335" s="1351"/>
      <c r="W335" s="1351"/>
      <c r="X335" s="1351"/>
      <c r="Y335" s="1351"/>
    </row>
    <row r="336" spans="1:25" ht="14.25" customHeight="1">
      <c r="A336" s="1357"/>
      <c r="B336" s="1363" t="s">
        <v>580</v>
      </c>
      <c r="C336" s="1346">
        <f>SUM(C337:C341)</f>
        <v>14284000</v>
      </c>
      <c r="D336" s="1402">
        <f>SUM(D337:D341)</f>
        <v>100</v>
      </c>
      <c r="E336" s="1349"/>
      <c r="F336" s="1389" t="s">
        <v>108</v>
      </c>
      <c r="G336" s="1350"/>
      <c r="H336" s="1351"/>
      <c r="I336" s="1351"/>
      <c r="J336" s="1351"/>
      <c r="K336" s="1351"/>
      <c r="L336" s="1351"/>
      <c r="M336" s="1351"/>
      <c r="N336" s="1351"/>
      <c r="O336" s="1351"/>
      <c r="P336" s="1351"/>
      <c r="Q336" s="1351"/>
      <c r="R336" s="1351"/>
      <c r="S336" s="1351"/>
      <c r="T336" s="1351"/>
      <c r="U336" s="1351"/>
      <c r="V336" s="1351"/>
      <c r="W336" s="1351"/>
      <c r="X336" s="1351"/>
      <c r="Y336" s="1351"/>
    </row>
    <row r="337" spans="1:25" ht="14.25" customHeight="1">
      <c r="A337" s="1357"/>
      <c r="B337" s="1353" t="s">
        <v>569</v>
      </c>
      <c r="C337" s="1354">
        <v>2920000</v>
      </c>
      <c r="D337" s="1355">
        <f>C337/C336*100</f>
        <v>20.442453094371324</v>
      </c>
      <c r="E337" s="1356">
        <v>4</v>
      </c>
      <c r="F337" s="1355">
        <f t="shared" ref="F337:F341" si="51">0/E337*D337</f>
        <v>0</v>
      </c>
      <c r="G337" s="1350"/>
      <c r="H337" s="1351"/>
      <c r="I337" s="1351"/>
      <c r="J337" s="1351"/>
      <c r="K337" s="1351"/>
      <c r="L337" s="1351"/>
      <c r="M337" s="1351"/>
      <c r="N337" s="1351"/>
      <c r="O337" s="1351"/>
      <c r="P337" s="1351"/>
      <c r="Q337" s="1351"/>
      <c r="R337" s="1351"/>
      <c r="S337" s="1351"/>
      <c r="T337" s="1351"/>
      <c r="U337" s="1351"/>
      <c r="V337" s="1351"/>
      <c r="W337" s="1351"/>
      <c r="X337" s="1351"/>
      <c r="Y337" s="1351"/>
    </row>
    <row r="338" spans="1:25" ht="14.25" customHeight="1">
      <c r="A338" s="1357"/>
      <c r="B338" s="1353" t="s">
        <v>570</v>
      </c>
      <c r="C338" s="1354">
        <v>636000</v>
      </c>
      <c r="D338" s="1355">
        <f>C338/C336*100</f>
        <v>4.4525343041164938</v>
      </c>
      <c r="E338" s="1356">
        <v>4</v>
      </c>
      <c r="F338" s="1355">
        <f t="shared" si="51"/>
        <v>0</v>
      </c>
      <c r="G338" s="1350"/>
      <c r="H338" s="1351"/>
      <c r="I338" s="1351"/>
      <c r="J338" s="1351"/>
      <c r="K338" s="1351"/>
      <c r="L338" s="1351"/>
      <c r="M338" s="1351"/>
      <c r="N338" s="1351"/>
      <c r="O338" s="1351"/>
      <c r="P338" s="1351"/>
      <c r="Q338" s="1351"/>
      <c r="R338" s="1351"/>
      <c r="S338" s="1351"/>
      <c r="T338" s="1351"/>
      <c r="U338" s="1351"/>
      <c r="V338" s="1351"/>
      <c r="W338" s="1351"/>
      <c r="X338" s="1351"/>
      <c r="Y338" s="1351"/>
    </row>
    <row r="339" spans="1:25" ht="14.25" customHeight="1">
      <c r="A339" s="1357"/>
      <c r="B339" s="1353" t="s">
        <v>571</v>
      </c>
      <c r="C339" s="1354">
        <v>1024000</v>
      </c>
      <c r="D339" s="1355">
        <f>C339/C336*100</f>
        <v>7.1688602632315881</v>
      </c>
      <c r="E339" s="1356">
        <v>4</v>
      </c>
      <c r="F339" s="1355">
        <f t="shared" si="51"/>
        <v>0</v>
      </c>
      <c r="G339" s="1350"/>
      <c r="H339" s="1351"/>
      <c r="I339" s="1351"/>
      <c r="J339" s="1351"/>
      <c r="K339" s="1351"/>
      <c r="L339" s="1351"/>
      <c r="M339" s="1351"/>
      <c r="N339" s="1351"/>
      <c r="O339" s="1351"/>
      <c r="P339" s="1351"/>
      <c r="Q339" s="1351"/>
      <c r="R339" s="1351"/>
      <c r="S339" s="1351"/>
      <c r="T339" s="1351"/>
      <c r="U339" s="1351"/>
      <c r="V339" s="1351"/>
      <c r="W339" s="1351"/>
      <c r="X339" s="1351"/>
      <c r="Y339" s="1351"/>
    </row>
    <row r="340" spans="1:25" ht="14.25" customHeight="1">
      <c r="A340" s="1357"/>
      <c r="B340" s="1353" t="s">
        <v>572</v>
      </c>
      <c r="C340" s="1354">
        <v>6524000</v>
      </c>
      <c r="D340" s="1355">
        <f>C340/C336*100</f>
        <v>45.673480817698128</v>
      </c>
      <c r="E340" s="1356">
        <v>2</v>
      </c>
      <c r="F340" s="1355">
        <f t="shared" si="51"/>
        <v>0</v>
      </c>
      <c r="G340" s="1350"/>
      <c r="H340" s="1351"/>
      <c r="I340" s="1351"/>
      <c r="J340" s="1351"/>
      <c r="K340" s="1351"/>
      <c r="L340" s="1351"/>
      <c r="M340" s="1351"/>
      <c r="N340" s="1351"/>
      <c r="O340" s="1351"/>
      <c r="P340" s="1351"/>
      <c r="Q340" s="1351"/>
      <c r="R340" s="1351"/>
      <c r="S340" s="1351"/>
      <c r="T340" s="1351"/>
      <c r="U340" s="1351"/>
      <c r="V340" s="1351"/>
      <c r="W340" s="1351"/>
      <c r="X340" s="1351"/>
      <c r="Y340" s="1351"/>
    </row>
    <row r="341" spans="1:25" ht="14.25" customHeight="1">
      <c r="A341" s="1357"/>
      <c r="B341" s="1353" t="s">
        <v>573</v>
      </c>
      <c r="C341" s="1354">
        <v>3180000</v>
      </c>
      <c r="D341" s="1355">
        <f>C341/C336*100</f>
        <v>22.262671520582469</v>
      </c>
      <c r="E341" s="1356">
        <v>6</v>
      </c>
      <c r="F341" s="1355">
        <f t="shared" si="51"/>
        <v>0</v>
      </c>
      <c r="G341" s="1361" t="s">
        <v>108</v>
      </c>
      <c r="H341" s="1351"/>
      <c r="I341" s="1351"/>
      <c r="J341" s="1351"/>
      <c r="K341" s="1351"/>
      <c r="L341" s="1351"/>
      <c r="M341" s="1351"/>
      <c r="N341" s="1351"/>
      <c r="O341" s="1351"/>
      <c r="P341" s="1351"/>
      <c r="Q341" s="1351"/>
      <c r="R341" s="1351"/>
      <c r="S341" s="1351"/>
      <c r="T341" s="1351"/>
      <c r="U341" s="1351"/>
      <c r="V341" s="1351"/>
      <c r="W341" s="1351"/>
      <c r="X341" s="1351"/>
      <c r="Y341" s="1351"/>
    </row>
    <row r="342" spans="1:25" ht="14.25" customHeight="1">
      <c r="A342" s="1357"/>
      <c r="B342" s="1358"/>
      <c r="C342" s="1349"/>
      <c r="D342" s="1349"/>
      <c r="E342" s="1349"/>
      <c r="F342" s="1349"/>
      <c r="G342" s="1405">
        <f>SUM(F337:F341)</f>
        <v>0</v>
      </c>
      <c r="H342" s="1351"/>
      <c r="I342" s="1351"/>
      <c r="J342" s="1351"/>
      <c r="K342" s="1351"/>
      <c r="L342" s="1351"/>
      <c r="M342" s="1351"/>
      <c r="N342" s="1351"/>
      <c r="O342" s="1351"/>
      <c r="P342" s="1351"/>
      <c r="Q342" s="1351"/>
      <c r="R342" s="1351"/>
      <c r="S342" s="1351"/>
      <c r="T342" s="1351"/>
      <c r="U342" s="1351"/>
      <c r="V342" s="1351"/>
      <c r="W342" s="1351"/>
      <c r="X342" s="1351"/>
      <c r="Y342" s="1351"/>
    </row>
    <row r="343" spans="1:25" ht="14.25" customHeight="1">
      <c r="A343" s="1357"/>
      <c r="B343" s="1363" t="s">
        <v>581</v>
      </c>
      <c r="C343" s="1346">
        <f t="shared" ref="C343:D343" si="52">SUM(C344:C348)</f>
        <v>7142000</v>
      </c>
      <c r="D343" s="1402">
        <f t="shared" si="52"/>
        <v>100</v>
      </c>
      <c r="E343" s="1349"/>
      <c r="F343" s="1389" t="s">
        <v>108</v>
      </c>
      <c r="G343" s="1350"/>
      <c r="H343" s="1351"/>
      <c r="I343" s="1351"/>
      <c r="J343" s="1351"/>
      <c r="K343" s="1351"/>
      <c r="L343" s="1351"/>
      <c r="M343" s="1351"/>
      <c r="N343" s="1351"/>
      <c r="O343" s="1351"/>
      <c r="P343" s="1351"/>
      <c r="Q343" s="1351"/>
      <c r="R343" s="1351"/>
      <c r="S343" s="1351"/>
      <c r="T343" s="1351"/>
      <c r="U343" s="1351"/>
      <c r="V343" s="1351"/>
      <c r="W343" s="1351"/>
      <c r="X343" s="1351"/>
      <c r="Y343" s="1351"/>
    </row>
    <row r="344" spans="1:25" ht="14.25" customHeight="1">
      <c r="A344" s="1357"/>
      <c r="B344" s="1353" t="s">
        <v>569</v>
      </c>
      <c r="C344" s="1354">
        <v>1460000</v>
      </c>
      <c r="D344" s="1355">
        <f>C344/C343*100</f>
        <v>20.442453094371324</v>
      </c>
      <c r="E344" s="1356">
        <v>2</v>
      </c>
      <c r="F344" s="1355">
        <f t="shared" ref="F344:F348" si="53">0/E344*D344</f>
        <v>0</v>
      </c>
      <c r="G344" s="1350"/>
      <c r="H344" s="1351"/>
      <c r="I344" s="1351"/>
      <c r="J344" s="1351"/>
      <c r="K344" s="1351"/>
      <c r="L344" s="1351"/>
      <c r="M344" s="1351"/>
      <c r="N344" s="1351"/>
      <c r="O344" s="1351"/>
      <c r="P344" s="1351"/>
      <c r="Q344" s="1351"/>
      <c r="R344" s="1351"/>
      <c r="S344" s="1351"/>
      <c r="T344" s="1351"/>
      <c r="U344" s="1351"/>
      <c r="V344" s="1351"/>
      <c r="W344" s="1351"/>
      <c r="X344" s="1351"/>
      <c r="Y344" s="1351"/>
    </row>
    <row r="345" spans="1:25" ht="14.25" customHeight="1">
      <c r="A345" s="1357"/>
      <c r="B345" s="1353" t="s">
        <v>570</v>
      </c>
      <c r="C345" s="1354">
        <v>318000</v>
      </c>
      <c r="D345" s="1355">
        <f>C345/C343*100</f>
        <v>4.4525343041164938</v>
      </c>
      <c r="E345" s="1356">
        <v>2</v>
      </c>
      <c r="F345" s="1355">
        <f t="shared" si="53"/>
        <v>0</v>
      </c>
      <c r="G345" s="1350"/>
      <c r="H345" s="1351"/>
      <c r="I345" s="1351"/>
      <c r="J345" s="1351"/>
      <c r="K345" s="1351"/>
      <c r="L345" s="1351"/>
      <c r="M345" s="1351"/>
      <c r="N345" s="1351"/>
      <c r="O345" s="1351"/>
      <c r="P345" s="1351"/>
      <c r="Q345" s="1351"/>
      <c r="R345" s="1351"/>
      <c r="S345" s="1351"/>
      <c r="T345" s="1351"/>
      <c r="U345" s="1351"/>
      <c r="V345" s="1351"/>
      <c r="W345" s="1351"/>
      <c r="X345" s="1351"/>
      <c r="Y345" s="1351"/>
    </row>
    <row r="346" spans="1:25" ht="14.25" customHeight="1">
      <c r="A346" s="1357"/>
      <c r="B346" s="1363" t="s">
        <v>571</v>
      </c>
      <c r="C346" s="1354">
        <v>512000</v>
      </c>
      <c r="D346" s="1355">
        <f>C346/C343*100</f>
        <v>7.1688602632315881</v>
      </c>
      <c r="E346" s="1356">
        <v>2</v>
      </c>
      <c r="F346" s="1355">
        <f t="shared" si="53"/>
        <v>0</v>
      </c>
      <c r="G346" s="1350"/>
      <c r="H346" s="1351"/>
      <c r="I346" s="1351"/>
      <c r="J346" s="1351"/>
      <c r="K346" s="1351"/>
      <c r="L346" s="1351"/>
      <c r="M346" s="1351"/>
      <c r="N346" s="1351"/>
      <c r="O346" s="1351"/>
      <c r="P346" s="1351"/>
      <c r="Q346" s="1351"/>
      <c r="R346" s="1351"/>
      <c r="S346" s="1351"/>
      <c r="T346" s="1351"/>
      <c r="U346" s="1351"/>
      <c r="V346" s="1351"/>
      <c r="W346" s="1351"/>
      <c r="X346" s="1351"/>
      <c r="Y346" s="1351"/>
    </row>
    <row r="347" spans="1:25" ht="14.25" customHeight="1">
      <c r="A347" s="1357"/>
      <c r="B347" s="1353" t="s">
        <v>572</v>
      </c>
      <c r="C347" s="1354">
        <v>3262000</v>
      </c>
      <c r="D347" s="1355">
        <f>C347/C343*100</f>
        <v>45.673480817698128</v>
      </c>
      <c r="E347" s="1356">
        <v>1</v>
      </c>
      <c r="F347" s="1355">
        <f t="shared" si="53"/>
        <v>0</v>
      </c>
      <c r="G347" s="1350"/>
      <c r="H347" s="1351"/>
      <c r="I347" s="1351"/>
      <c r="J347" s="1351"/>
      <c r="K347" s="1351"/>
      <c r="L347" s="1351"/>
      <c r="M347" s="1351"/>
      <c r="N347" s="1351"/>
      <c r="O347" s="1351"/>
      <c r="P347" s="1351"/>
      <c r="Q347" s="1351"/>
      <c r="R347" s="1351"/>
      <c r="S347" s="1351"/>
      <c r="T347" s="1351"/>
      <c r="U347" s="1351"/>
      <c r="V347" s="1351"/>
      <c r="W347" s="1351"/>
      <c r="X347" s="1351"/>
      <c r="Y347" s="1351"/>
    </row>
    <row r="348" spans="1:25" ht="14.25" customHeight="1">
      <c r="A348" s="1357"/>
      <c r="B348" s="1353" t="s">
        <v>573</v>
      </c>
      <c r="C348" s="1354">
        <v>1590000</v>
      </c>
      <c r="D348" s="1355">
        <f>C348/C343*100</f>
        <v>22.262671520582469</v>
      </c>
      <c r="E348" s="1356">
        <v>3</v>
      </c>
      <c r="F348" s="1355">
        <f t="shared" si="53"/>
        <v>0</v>
      </c>
      <c r="G348" s="1405">
        <f>SUM(F344:F348)</f>
        <v>0</v>
      </c>
      <c r="H348" s="1351"/>
      <c r="I348" s="1351"/>
      <c r="J348" s="1351"/>
      <c r="K348" s="1351"/>
      <c r="L348" s="1351"/>
      <c r="M348" s="1351"/>
      <c r="N348" s="1351"/>
      <c r="O348" s="1351"/>
      <c r="P348" s="1351"/>
      <c r="Q348" s="1351"/>
      <c r="R348" s="1351"/>
      <c r="S348" s="1351"/>
      <c r="T348" s="1351"/>
      <c r="U348" s="1351"/>
      <c r="V348" s="1351"/>
      <c r="W348" s="1351"/>
      <c r="X348" s="1351"/>
      <c r="Y348" s="1351"/>
    </row>
    <row r="349" spans="1:25" ht="14.25" customHeight="1">
      <c r="A349" s="1357"/>
      <c r="B349" s="1358"/>
      <c r="C349" s="1349"/>
      <c r="D349" s="1349"/>
      <c r="E349" s="1349"/>
      <c r="F349" s="1349"/>
      <c r="G349" s="1362"/>
      <c r="H349" s="1351"/>
      <c r="I349" s="1351"/>
      <c r="J349" s="1351"/>
      <c r="K349" s="1351"/>
      <c r="L349" s="1351"/>
      <c r="M349" s="1351"/>
      <c r="N349" s="1351"/>
      <c r="O349" s="1351"/>
      <c r="P349" s="1351"/>
      <c r="Q349" s="1351"/>
      <c r="R349" s="1351"/>
      <c r="S349" s="1351"/>
      <c r="T349" s="1351"/>
      <c r="U349" s="1351"/>
      <c r="V349" s="1351"/>
      <c r="W349" s="1351"/>
      <c r="X349" s="1351"/>
      <c r="Y349" s="1351"/>
    </row>
    <row r="350" spans="1:25" ht="14.25" customHeight="1">
      <c r="A350" s="1357"/>
      <c r="B350" s="1363" t="s">
        <v>582</v>
      </c>
      <c r="C350" s="1346">
        <f>SUM(C351:C355)</f>
        <v>7142000</v>
      </c>
      <c r="D350" s="1402">
        <f>SUM(D351:D355)</f>
        <v>100</v>
      </c>
      <c r="E350" s="1349"/>
      <c r="F350" s="1396"/>
      <c r="G350" s="1350"/>
      <c r="H350" s="1351"/>
      <c r="I350" s="1351"/>
      <c r="J350" s="1351"/>
      <c r="K350" s="1351"/>
      <c r="L350" s="1351"/>
      <c r="M350" s="1351"/>
      <c r="N350" s="1351"/>
      <c r="O350" s="1351"/>
      <c r="P350" s="1351"/>
      <c r="Q350" s="1351"/>
      <c r="R350" s="1351"/>
      <c r="S350" s="1351"/>
      <c r="T350" s="1351"/>
      <c r="U350" s="1351"/>
      <c r="V350" s="1351"/>
      <c r="W350" s="1351"/>
      <c r="X350" s="1351"/>
      <c r="Y350" s="1351"/>
    </row>
    <row r="351" spans="1:25" ht="14.25" customHeight="1">
      <c r="A351" s="1357"/>
      <c r="B351" s="1353" t="s">
        <v>569</v>
      </c>
      <c r="C351" s="1354">
        <v>1460000</v>
      </c>
      <c r="D351" s="1355">
        <f>C351/C350*100</f>
        <v>20.442453094371324</v>
      </c>
      <c r="E351" s="1356">
        <v>2</v>
      </c>
      <c r="F351" s="1355">
        <f t="shared" ref="F351:F355" si="54">0/E351*D351</f>
        <v>0</v>
      </c>
      <c r="G351" s="1350"/>
      <c r="H351" s="1351"/>
      <c r="I351" s="1351"/>
      <c r="J351" s="1351"/>
      <c r="K351" s="1351"/>
      <c r="L351" s="1351"/>
      <c r="M351" s="1351"/>
      <c r="N351" s="1351"/>
      <c r="O351" s="1351"/>
      <c r="P351" s="1351"/>
      <c r="Q351" s="1351"/>
      <c r="R351" s="1351"/>
      <c r="S351" s="1351"/>
      <c r="T351" s="1351"/>
      <c r="U351" s="1351"/>
      <c r="V351" s="1351"/>
      <c r="W351" s="1351"/>
      <c r="X351" s="1351"/>
      <c r="Y351" s="1351"/>
    </row>
    <row r="352" spans="1:25" ht="14.25" customHeight="1">
      <c r="A352" s="1357"/>
      <c r="B352" s="1353" t="s">
        <v>570</v>
      </c>
      <c r="C352" s="1354">
        <v>318000</v>
      </c>
      <c r="D352" s="1355">
        <f>C352/C350*100</f>
        <v>4.4525343041164938</v>
      </c>
      <c r="E352" s="1356">
        <v>2</v>
      </c>
      <c r="F352" s="1355">
        <f t="shared" si="54"/>
        <v>0</v>
      </c>
      <c r="G352" s="1350"/>
      <c r="H352" s="1351"/>
      <c r="I352" s="1351"/>
      <c r="J352" s="1351"/>
      <c r="K352" s="1351"/>
      <c r="L352" s="1351"/>
      <c r="M352" s="1351"/>
      <c r="N352" s="1351"/>
      <c r="O352" s="1351"/>
      <c r="P352" s="1351"/>
      <c r="Q352" s="1351"/>
      <c r="R352" s="1351"/>
      <c r="S352" s="1351"/>
      <c r="T352" s="1351"/>
      <c r="U352" s="1351"/>
      <c r="V352" s="1351"/>
      <c r="W352" s="1351"/>
      <c r="X352" s="1351"/>
      <c r="Y352" s="1351"/>
    </row>
    <row r="353" spans="1:25" ht="14.25" customHeight="1">
      <c r="A353" s="1357"/>
      <c r="B353" s="1353" t="s">
        <v>571</v>
      </c>
      <c r="C353" s="1354">
        <v>512000</v>
      </c>
      <c r="D353" s="1355">
        <f>C353/C350*100</f>
        <v>7.1688602632315881</v>
      </c>
      <c r="E353" s="1356">
        <v>2</v>
      </c>
      <c r="F353" s="1355">
        <f t="shared" si="54"/>
        <v>0</v>
      </c>
      <c r="G353" s="1350"/>
      <c r="H353" s="1351"/>
      <c r="I353" s="1351"/>
      <c r="J353" s="1351"/>
      <c r="K353" s="1351"/>
      <c r="L353" s="1351"/>
      <c r="M353" s="1351"/>
      <c r="N353" s="1351"/>
      <c r="O353" s="1351"/>
      <c r="P353" s="1351"/>
      <c r="Q353" s="1351"/>
      <c r="R353" s="1351"/>
      <c r="S353" s="1351"/>
      <c r="T353" s="1351"/>
      <c r="U353" s="1351"/>
      <c r="V353" s="1351"/>
      <c r="W353" s="1351"/>
      <c r="X353" s="1351"/>
      <c r="Y353" s="1351"/>
    </row>
    <row r="354" spans="1:25" ht="14.25" customHeight="1">
      <c r="A354" s="1357"/>
      <c r="B354" s="1353" t="s">
        <v>572</v>
      </c>
      <c r="C354" s="1354">
        <v>3262000</v>
      </c>
      <c r="D354" s="1355">
        <f>C354/C350*100</f>
        <v>45.673480817698128</v>
      </c>
      <c r="E354" s="1356">
        <v>1</v>
      </c>
      <c r="F354" s="1355">
        <f t="shared" si="54"/>
        <v>0</v>
      </c>
      <c r="G354" s="1350"/>
      <c r="H354" s="1351"/>
      <c r="I354" s="1351"/>
      <c r="J354" s="1351"/>
      <c r="K354" s="1351"/>
      <c r="L354" s="1351"/>
      <c r="M354" s="1351"/>
      <c r="N354" s="1351"/>
      <c r="O354" s="1351"/>
      <c r="P354" s="1351"/>
      <c r="Q354" s="1351"/>
      <c r="R354" s="1351"/>
      <c r="S354" s="1351"/>
      <c r="T354" s="1351"/>
      <c r="U354" s="1351"/>
      <c r="V354" s="1351"/>
      <c r="W354" s="1351"/>
      <c r="X354" s="1351"/>
      <c r="Y354" s="1351"/>
    </row>
    <row r="355" spans="1:25" ht="14.25" customHeight="1">
      <c r="A355" s="1357"/>
      <c r="B355" s="1353" t="s">
        <v>573</v>
      </c>
      <c r="C355" s="1354">
        <v>1590000</v>
      </c>
      <c r="D355" s="1355">
        <f>C355/C350*100</f>
        <v>22.262671520582469</v>
      </c>
      <c r="E355" s="1356">
        <v>3</v>
      </c>
      <c r="F355" s="1355">
        <f t="shared" si="54"/>
        <v>0</v>
      </c>
      <c r="G355" s="1405">
        <f>SUM(F351:F355)</f>
        <v>0</v>
      </c>
      <c r="H355" s="1351"/>
      <c r="I355" s="1351"/>
      <c r="J355" s="1351"/>
      <c r="K355" s="1351"/>
      <c r="L355" s="1351"/>
      <c r="M355" s="1351"/>
      <c r="N355" s="1351"/>
      <c r="O355" s="1351"/>
      <c r="P355" s="1351"/>
      <c r="Q355" s="1351"/>
      <c r="R355" s="1351"/>
      <c r="S355" s="1351"/>
      <c r="T355" s="1351"/>
      <c r="U355" s="1351"/>
      <c r="V355" s="1351"/>
      <c r="W355" s="1351"/>
      <c r="X355" s="1351"/>
      <c r="Y355" s="1351"/>
    </row>
    <row r="356" spans="1:25" ht="14.25" customHeight="1">
      <c r="A356" s="1357"/>
      <c r="B356" s="1358"/>
      <c r="C356" s="1349"/>
      <c r="D356" s="1349"/>
      <c r="E356" s="1349"/>
      <c r="F356" s="1349"/>
      <c r="G356" s="1362"/>
      <c r="H356" s="1351"/>
      <c r="I356" s="1351"/>
      <c r="J356" s="1351"/>
      <c r="K356" s="1351"/>
      <c r="L356" s="1351"/>
      <c r="M356" s="1351"/>
      <c r="N356" s="1351"/>
      <c r="O356" s="1351"/>
      <c r="P356" s="1351"/>
      <c r="Q356" s="1351"/>
      <c r="R356" s="1351"/>
      <c r="S356" s="1351"/>
      <c r="T356" s="1351"/>
      <c r="U356" s="1351"/>
      <c r="V356" s="1351"/>
      <c r="W356" s="1351"/>
      <c r="X356" s="1351"/>
      <c r="Y356" s="1351"/>
    </row>
    <row r="357" spans="1:25" ht="14.25" customHeight="1">
      <c r="A357" s="1357"/>
      <c r="B357" s="1363" t="s">
        <v>583</v>
      </c>
      <c r="C357" s="1346">
        <f>SUM(C358:C362)</f>
        <v>14284000</v>
      </c>
      <c r="D357" s="1402">
        <f>SUM(D358:D362)</f>
        <v>100</v>
      </c>
      <c r="E357" s="1349"/>
      <c r="F357" s="1389" t="s">
        <v>108</v>
      </c>
      <c r="G357" s="1350"/>
      <c r="H357" s="1351"/>
      <c r="I357" s="1351"/>
      <c r="J357" s="1351"/>
      <c r="K357" s="1351"/>
      <c r="L357" s="1351"/>
      <c r="M357" s="1351"/>
      <c r="N357" s="1351"/>
      <c r="O357" s="1351"/>
      <c r="P357" s="1351"/>
      <c r="Q357" s="1351"/>
      <c r="R357" s="1351"/>
      <c r="S357" s="1351"/>
      <c r="T357" s="1351"/>
      <c r="U357" s="1351"/>
      <c r="V357" s="1351"/>
      <c r="W357" s="1351"/>
      <c r="X357" s="1351"/>
      <c r="Y357" s="1351"/>
    </row>
    <row r="358" spans="1:25" ht="14.25" customHeight="1">
      <c r="A358" s="1357"/>
      <c r="B358" s="1353" t="s">
        <v>569</v>
      </c>
      <c r="C358" s="1354">
        <v>2920000</v>
      </c>
      <c r="D358" s="1355">
        <f>C358/C357*100</f>
        <v>20.442453094371324</v>
      </c>
      <c r="E358" s="1356">
        <v>4</v>
      </c>
      <c r="F358" s="1355">
        <f t="shared" ref="F358:F362" si="55">0/E358*D358</f>
        <v>0</v>
      </c>
      <c r="G358" s="1350"/>
      <c r="H358" s="1351"/>
      <c r="I358" s="1351"/>
      <c r="J358" s="1351"/>
      <c r="K358" s="1351"/>
      <c r="L358" s="1351"/>
      <c r="M358" s="1351"/>
      <c r="N358" s="1351"/>
      <c r="O358" s="1351"/>
      <c r="P358" s="1351"/>
      <c r="Q358" s="1351"/>
      <c r="R358" s="1351"/>
      <c r="S358" s="1351"/>
      <c r="T358" s="1351"/>
      <c r="U358" s="1351"/>
      <c r="V358" s="1351"/>
      <c r="W358" s="1351"/>
      <c r="X358" s="1351"/>
      <c r="Y358" s="1351"/>
    </row>
    <row r="359" spans="1:25" ht="14.25" customHeight="1">
      <c r="A359" s="1357"/>
      <c r="B359" s="1353" t="s">
        <v>570</v>
      </c>
      <c r="C359" s="1354">
        <v>636000</v>
      </c>
      <c r="D359" s="1355">
        <f>C359/C357*100</f>
        <v>4.4525343041164938</v>
      </c>
      <c r="E359" s="1356">
        <v>4</v>
      </c>
      <c r="F359" s="1355">
        <f t="shared" si="55"/>
        <v>0</v>
      </c>
      <c r="G359" s="1350"/>
      <c r="H359" s="1351"/>
      <c r="I359" s="1351"/>
      <c r="J359" s="1351"/>
      <c r="K359" s="1351"/>
      <c r="L359" s="1351"/>
      <c r="M359" s="1351"/>
      <c r="N359" s="1351"/>
      <c r="O359" s="1351"/>
      <c r="P359" s="1351"/>
      <c r="Q359" s="1351"/>
      <c r="R359" s="1351"/>
      <c r="S359" s="1351"/>
      <c r="T359" s="1351"/>
      <c r="U359" s="1351"/>
      <c r="V359" s="1351"/>
      <c r="W359" s="1351"/>
      <c r="X359" s="1351"/>
      <c r="Y359" s="1351"/>
    </row>
    <row r="360" spans="1:25" ht="14.25" customHeight="1">
      <c r="A360" s="1357"/>
      <c r="B360" s="1353" t="s">
        <v>571</v>
      </c>
      <c r="C360" s="1354">
        <v>1024000</v>
      </c>
      <c r="D360" s="1355">
        <f>C360/C357*100</f>
        <v>7.1688602632315881</v>
      </c>
      <c r="E360" s="1356">
        <v>4</v>
      </c>
      <c r="F360" s="1355">
        <f t="shared" si="55"/>
        <v>0</v>
      </c>
      <c r="G360" s="1350"/>
      <c r="H360" s="1351"/>
      <c r="I360" s="1351"/>
      <c r="J360" s="1351"/>
      <c r="K360" s="1351"/>
      <c r="L360" s="1351"/>
      <c r="M360" s="1351"/>
      <c r="N360" s="1351"/>
      <c r="O360" s="1351"/>
      <c r="P360" s="1351"/>
      <c r="Q360" s="1351"/>
      <c r="R360" s="1351"/>
      <c r="S360" s="1351"/>
      <c r="T360" s="1351"/>
      <c r="U360" s="1351"/>
      <c r="V360" s="1351"/>
      <c r="W360" s="1351"/>
      <c r="X360" s="1351"/>
      <c r="Y360" s="1351"/>
    </row>
    <row r="361" spans="1:25" ht="14.25" customHeight="1">
      <c r="A361" s="1357"/>
      <c r="B361" s="1353" t="s">
        <v>572</v>
      </c>
      <c r="C361" s="1354">
        <v>6524000</v>
      </c>
      <c r="D361" s="1355">
        <f>C361/C357*100</f>
        <v>45.673480817698128</v>
      </c>
      <c r="E361" s="1356">
        <v>2</v>
      </c>
      <c r="F361" s="1355">
        <f t="shared" si="55"/>
        <v>0</v>
      </c>
      <c r="G361" s="1350"/>
      <c r="H361" s="1351"/>
      <c r="I361" s="1351"/>
      <c r="J361" s="1351"/>
      <c r="K361" s="1351"/>
      <c r="L361" s="1351"/>
      <c r="M361" s="1351"/>
      <c r="N361" s="1351"/>
      <c r="O361" s="1351"/>
      <c r="P361" s="1351"/>
      <c r="Q361" s="1351"/>
      <c r="R361" s="1351"/>
      <c r="S361" s="1351"/>
      <c r="T361" s="1351"/>
      <c r="U361" s="1351"/>
      <c r="V361" s="1351"/>
      <c r="W361" s="1351"/>
      <c r="X361" s="1351"/>
      <c r="Y361" s="1351"/>
    </row>
    <row r="362" spans="1:25" ht="14.25" customHeight="1">
      <c r="A362" s="1357"/>
      <c r="B362" s="1353" t="s">
        <v>573</v>
      </c>
      <c r="C362" s="1354">
        <v>3180000</v>
      </c>
      <c r="D362" s="1355">
        <f>C362/C357*100</f>
        <v>22.262671520582469</v>
      </c>
      <c r="E362" s="1356">
        <v>6</v>
      </c>
      <c r="F362" s="1355">
        <f t="shared" si="55"/>
        <v>0</v>
      </c>
      <c r="G362" s="1411" t="s">
        <v>108</v>
      </c>
      <c r="H362" s="1351"/>
      <c r="I362" s="1351"/>
      <c r="J362" s="1351"/>
      <c r="K362" s="1351"/>
      <c r="L362" s="1351"/>
      <c r="M362" s="1351"/>
      <c r="N362" s="1351"/>
      <c r="O362" s="1351"/>
      <c r="P362" s="1351"/>
      <c r="Q362" s="1351"/>
      <c r="R362" s="1351"/>
      <c r="S362" s="1351"/>
      <c r="T362" s="1351"/>
      <c r="U362" s="1351"/>
      <c r="V362" s="1351"/>
      <c r="W362" s="1351"/>
      <c r="X362" s="1351"/>
      <c r="Y362" s="1351"/>
    </row>
    <row r="363" spans="1:25" ht="14.25" customHeight="1">
      <c r="A363" s="1357"/>
      <c r="B363" s="1358"/>
      <c r="C363" s="1349"/>
      <c r="D363" s="1349"/>
      <c r="E363" s="1349"/>
      <c r="F363" s="1349"/>
      <c r="G363" s="1405">
        <f>SUM(F358:F362)</f>
        <v>0</v>
      </c>
      <c r="H363" s="1351"/>
      <c r="I363" s="1351"/>
      <c r="J363" s="1351"/>
      <c r="K363" s="1351"/>
      <c r="L363" s="1351"/>
      <c r="M363" s="1351"/>
      <c r="N363" s="1351"/>
      <c r="O363" s="1351"/>
      <c r="P363" s="1351"/>
      <c r="Q363" s="1351"/>
      <c r="R363" s="1351"/>
      <c r="S363" s="1351"/>
      <c r="T363" s="1351"/>
      <c r="U363" s="1351"/>
      <c r="V363" s="1351"/>
      <c r="W363" s="1351"/>
      <c r="X363" s="1351"/>
      <c r="Y363" s="1351"/>
    </row>
    <row r="364" spans="1:25" ht="14.25" customHeight="1">
      <c r="A364" s="1357"/>
      <c r="B364" s="1363" t="s">
        <v>584</v>
      </c>
      <c r="C364" s="1346">
        <f>SUM(C365:C369)</f>
        <v>7142000</v>
      </c>
      <c r="D364" s="1402" t="s">
        <v>551</v>
      </c>
      <c r="E364" s="1349"/>
      <c r="F364" s="1389" t="s">
        <v>108</v>
      </c>
      <c r="G364" s="1350"/>
      <c r="H364" s="1351"/>
      <c r="I364" s="1351"/>
      <c r="J364" s="1351"/>
      <c r="K364" s="1351"/>
      <c r="L364" s="1351"/>
      <c r="M364" s="1351"/>
      <c r="N364" s="1351"/>
      <c r="O364" s="1351"/>
      <c r="P364" s="1351"/>
      <c r="Q364" s="1351"/>
      <c r="R364" s="1351"/>
      <c r="S364" s="1351"/>
      <c r="T364" s="1351"/>
      <c r="U364" s="1351"/>
      <c r="V364" s="1351"/>
      <c r="W364" s="1351"/>
      <c r="X364" s="1351"/>
      <c r="Y364" s="1351"/>
    </row>
    <row r="365" spans="1:25" ht="14.25" customHeight="1">
      <c r="A365" s="1357"/>
      <c r="B365" s="1353" t="s">
        <v>569</v>
      </c>
      <c r="C365" s="1354">
        <v>1460000</v>
      </c>
      <c r="D365" s="1355">
        <f>C365/C364*100</f>
        <v>20.442453094371324</v>
      </c>
      <c r="E365" s="1356">
        <v>2</v>
      </c>
      <c r="F365" s="1355">
        <f t="shared" ref="F365:F369" si="56">0/E365*D365</f>
        <v>0</v>
      </c>
      <c r="G365" s="1350"/>
      <c r="H365" s="1351"/>
      <c r="I365" s="1351"/>
      <c r="J365" s="1351"/>
      <c r="K365" s="1351"/>
      <c r="L365" s="1351"/>
      <c r="M365" s="1351"/>
      <c r="N365" s="1351"/>
      <c r="O365" s="1351"/>
      <c r="P365" s="1351"/>
      <c r="Q365" s="1351"/>
      <c r="R365" s="1351"/>
      <c r="S365" s="1351"/>
      <c r="T365" s="1351"/>
      <c r="U365" s="1351"/>
      <c r="V365" s="1351"/>
      <c r="W365" s="1351"/>
      <c r="X365" s="1351"/>
      <c r="Y365" s="1351"/>
    </row>
    <row r="366" spans="1:25" ht="14.25" customHeight="1">
      <c r="A366" s="1357"/>
      <c r="B366" s="1353" t="s">
        <v>570</v>
      </c>
      <c r="C366" s="1354">
        <v>318000</v>
      </c>
      <c r="D366" s="1355">
        <f>C366/C364*100</f>
        <v>4.4525343041164938</v>
      </c>
      <c r="E366" s="1356">
        <v>2</v>
      </c>
      <c r="F366" s="1355">
        <f t="shared" si="56"/>
        <v>0</v>
      </c>
      <c r="G366" s="1350"/>
      <c r="H366" s="1351"/>
      <c r="I366" s="1351"/>
      <c r="J366" s="1351"/>
      <c r="K366" s="1351"/>
      <c r="L366" s="1351"/>
      <c r="M366" s="1351"/>
      <c r="N366" s="1351"/>
      <c r="O366" s="1351"/>
      <c r="P366" s="1351"/>
      <c r="Q366" s="1351"/>
      <c r="R366" s="1351"/>
      <c r="S366" s="1351"/>
      <c r="T366" s="1351"/>
      <c r="U366" s="1351"/>
      <c r="V366" s="1351"/>
      <c r="W366" s="1351"/>
      <c r="X366" s="1351"/>
      <c r="Y366" s="1351"/>
    </row>
    <row r="367" spans="1:25" ht="14.25" customHeight="1">
      <c r="A367" s="1357"/>
      <c r="B367" s="1353" t="s">
        <v>571</v>
      </c>
      <c r="C367" s="1354">
        <v>512000</v>
      </c>
      <c r="D367" s="1355">
        <f>C367/C364*100</f>
        <v>7.1688602632315881</v>
      </c>
      <c r="E367" s="1356">
        <v>2</v>
      </c>
      <c r="F367" s="1355">
        <f t="shared" si="56"/>
        <v>0</v>
      </c>
      <c r="G367" s="1350"/>
      <c r="H367" s="1351"/>
      <c r="I367" s="1351"/>
      <c r="J367" s="1351"/>
      <c r="K367" s="1351"/>
      <c r="L367" s="1351"/>
      <c r="M367" s="1351"/>
      <c r="N367" s="1351"/>
      <c r="O367" s="1351"/>
      <c r="P367" s="1351"/>
      <c r="Q367" s="1351"/>
      <c r="R367" s="1351"/>
      <c r="S367" s="1351"/>
      <c r="T367" s="1351"/>
      <c r="U367" s="1351"/>
      <c r="V367" s="1351"/>
      <c r="W367" s="1351"/>
      <c r="X367" s="1351"/>
      <c r="Y367" s="1351"/>
    </row>
    <row r="368" spans="1:25" ht="14.25" customHeight="1">
      <c r="A368" s="1357"/>
      <c r="B368" s="1353" t="s">
        <v>572</v>
      </c>
      <c r="C368" s="1354">
        <v>3262000</v>
      </c>
      <c r="D368" s="1355">
        <f>C368/C364*100</f>
        <v>45.673480817698128</v>
      </c>
      <c r="E368" s="1356">
        <v>1</v>
      </c>
      <c r="F368" s="1355">
        <f t="shared" si="56"/>
        <v>0</v>
      </c>
      <c r="G368" s="1350"/>
      <c r="H368" s="1351"/>
      <c r="I368" s="1351"/>
      <c r="J368" s="1351"/>
      <c r="K368" s="1351"/>
      <c r="L368" s="1351"/>
      <c r="M368" s="1351"/>
      <c r="N368" s="1351"/>
      <c r="O368" s="1351"/>
      <c r="P368" s="1351"/>
      <c r="Q368" s="1351"/>
      <c r="R368" s="1351"/>
      <c r="S368" s="1351"/>
      <c r="T368" s="1351"/>
      <c r="U368" s="1351"/>
      <c r="V368" s="1351"/>
      <c r="W368" s="1351"/>
      <c r="X368" s="1351"/>
      <c r="Y368" s="1351"/>
    </row>
    <row r="369" spans="1:25" ht="14.25" customHeight="1">
      <c r="A369" s="1357"/>
      <c r="B369" s="1353" t="s">
        <v>573</v>
      </c>
      <c r="C369" s="1354">
        <v>1590000</v>
      </c>
      <c r="D369" s="1355">
        <f>C369/C364*100</f>
        <v>22.262671520582469</v>
      </c>
      <c r="E369" s="1356">
        <v>3</v>
      </c>
      <c r="F369" s="1355">
        <f t="shared" si="56"/>
        <v>0</v>
      </c>
      <c r="G369" s="1361" t="s">
        <v>108</v>
      </c>
      <c r="H369" s="1351"/>
      <c r="I369" s="1351"/>
      <c r="J369" s="1351"/>
      <c r="K369" s="1351"/>
      <c r="L369" s="1351"/>
      <c r="M369" s="1351"/>
      <c r="N369" s="1351"/>
      <c r="O369" s="1351"/>
      <c r="P369" s="1351"/>
      <c r="Q369" s="1351"/>
      <c r="R369" s="1351"/>
      <c r="S369" s="1351"/>
      <c r="T369" s="1351"/>
      <c r="U369" s="1351"/>
      <c r="V369" s="1351"/>
      <c r="W369" s="1351"/>
      <c r="X369" s="1351"/>
      <c r="Y369" s="1351"/>
    </row>
    <row r="370" spans="1:25" ht="14.25" customHeight="1">
      <c r="A370" s="1357"/>
      <c r="B370" s="1358"/>
      <c r="C370" s="1349"/>
      <c r="D370" s="1349"/>
      <c r="E370" s="1349"/>
      <c r="F370" s="1349"/>
      <c r="G370" s="1405">
        <f>SUM(F365:F369)</f>
        <v>0</v>
      </c>
      <c r="H370" s="1351"/>
      <c r="I370" s="1351"/>
      <c r="J370" s="1351"/>
      <c r="K370" s="1351"/>
      <c r="L370" s="1351"/>
      <c r="M370" s="1351"/>
      <c r="N370" s="1351"/>
      <c r="O370" s="1351"/>
      <c r="P370" s="1351"/>
      <c r="Q370" s="1351"/>
      <c r="R370" s="1351"/>
      <c r="S370" s="1351"/>
      <c r="T370" s="1351"/>
      <c r="U370" s="1351"/>
      <c r="V370" s="1351"/>
      <c r="W370" s="1351"/>
      <c r="X370" s="1351"/>
      <c r="Y370" s="1351"/>
    </row>
    <row r="371" spans="1:25" ht="14.25" customHeight="1">
      <c r="A371" s="1357"/>
      <c r="B371" s="1412" t="s">
        <v>585</v>
      </c>
      <c r="C371" s="1359"/>
      <c r="D371" s="1360"/>
      <c r="E371" s="1349"/>
      <c r="F371" s="1396"/>
      <c r="G371" s="1350"/>
      <c r="H371" s="1351"/>
      <c r="I371" s="1351"/>
      <c r="J371" s="1351"/>
      <c r="K371" s="1351"/>
      <c r="L371" s="1351"/>
      <c r="M371" s="1351"/>
      <c r="N371" s="1351"/>
      <c r="O371" s="1351"/>
      <c r="P371" s="1351"/>
      <c r="Q371" s="1351"/>
      <c r="R371" s="1351"/>
      <c r="S371" s="1351"/>
      <c r="T371" s="1351"/>
      <c r="U371" s="1351"/>
      <c r="V371" s="1351"/>
      <c r="W371" s="1351"/>
      <c r="X371" s="1351"/>
      <c r="Y371" s="1351"/>
    </row>
    <row r="372" spans="1:25" ht="14.25" customHeight="1">
      <c r="A372" s="1357"/>
      <c r="B372" s="1363" t="s">
        <v>586</v>
      </c>
      <c r="C372" s="1354">
        <v>9786000</v>
      </c>
      <c r="D372" s="1354">
        <f>C372/C286*100</f>
        <v>6.0164521007783387</v>
      </c>
      <c r="E372" s="1356">
        <v>3</v>
      </c>
      <c r="F372" s="1355">
        <f t="shared" ref="F372:F375" si="57">0/E372*D372</f>
        <v>0</v>
      </c>
      <c r="G372" s="1350"/>
      <c r="H372" s="1351"/>
      <c r="I372" s="1351"/>
      <c r="J372" s="1351"/>
      <c r="K372" s="1351"/>
      <c r="L372" s="1351"/>
      <c r="M372" s="1351"/>
      <c r="N372" s="1351"/>
      <c r="O372" s="1351"/>
      <c r="P372" s="1351"/>
      <c r="Q372" s="1351"/>
      <c r="R372" s="1351"/>
      <c r="S372" s="1351"/>
      <c r="T372" s="1351"/>
      <c r="U372" s="1351"/>
      <c r="V372" s="1351"/>
      <c r="W372" s="1351"/>
      <c r="X372" s="1351"/>
      <c r="Y372" s="1351"/>
    </row>
    <row r="373" spans="1:25" ht="14.25" customHeight="1">
      <c r="A373" s="1357"/>
      <c r="B373" s="1363" t="s">
        <v>587</v>
      </c>
      <c r="C373" s="1354">
        <v>9786000</v>
      </c>
      <c r="D373" s="1354">
        <f>C373/C286*100</f>
        <v>6.0164521007783387</v>
      </c>
      <c r="E373" s="1356">
        <v>3</v>
      </c>
      <c r="F373" s="1355">
        <f t="shared" si="57"/>
        <v>0</v>
      </c>
      <c r="G373" s="1350"/>
      <c r="H373" s="1351"/>
      <c r="I373" s="1351"/>
      <c r="J373" s="1351"/>
      <c r="K373" s="1351"/>
      <c r="L373" s="1351"/>
      <c r="M373" s="1351"/>
      <c r="N373" s="1351"/>
      <c r="O373" s="1351"/>
      <c r="P373" s="1351"/>
      <c r="Q373" s="1351"/>
      <c r="R373" s="1351"/>
      <c r="S373" s="1351"/>
      <c r="T373" s="1351"/>
      <c r="U373" s="1351"/>
      <c r="V373" s="1351"/>
      <c r="W373" s="1351"/>
      <c r="X373" s="1351"/>
      <c r="Y373" s="1351"/>
    </row>
    <row r="374" spans="1:25" ht="14.25" customHeight="1">
      <c r="A374" s="1357"/>
      <c r="B374" s="1363" t="s">
        <v>588</v>
      </c>
      <c r="C374" s="1354">
        <v>9786000</v>
      </c>
      <c r="D374" s="1354">
        <f>C374/C286*100</f>
        <v>6.0164521007783387</v>
      </c>
      <c r="E374" s="1356">
        <v>3</v>
      </c>
      <c r="F374" s="1355">
        <f t="shared" si="57"/>
        <v>0</v>
      </c>
      <c r="G374" s="1350"/>
      <c r="H374" s="1351"/>
      <c r="I374" s="1351"/>
      <c r="J374" s="1351"/>
      <c r="K374" s="1351"/>
      <c r="L374" s="1351"/>
      <c r="M374" s="1351"/>
      <c r="N374" s="1351"/>
      <c r="O374" s="1351"/>
      <c r="P374" s="1351"/>
      <c r="Q374" s="1351"/>
      <c r="R374" s="1351"/>
      <c r="S374" s="1351"/>
      <c r="T374" s="1351"/>
      <c r="U374" s="1351"/>
      <c r="V374" s="1351"/>
      <c r="W374" s="1351"/>
      <c r="X374" s="1351"/>
      <c r="Y374" s="1351"/>
    </row>
    <row r="375" spans="1:25" ht="14.25" customHeight="1">
      <c r="A375" s="1357"/>
      <c r="B375" s="1363" t="s">
        <v>589</v>
      </c>
      <c r="C375" s="1354">
        <v>9786000</v>
      </c>
      <c r="D375" s="1354">
        <f>C375/C286*100</f>
        <v>6.0164521007783387</v>
      </c>
      <c r="E375" s="1356">
        <v>3</v>
      </c>
      <c r="F375" s="1355">
        <f t="shared" si="57"/>
        <v>0</v>
      </c>
      <c r="G375" s="1350"/>
      <c r="H375" s="1351"/>
      <c r="I375" s="1351"/>
      <c r="J375" s="1351"/>
      <c r="K375" s="1351"/>
      <c r="L375" s="1351"/>
      <c r="M375" s="1351"/>
      <c r="N375" s="1351"/>
      <c r="O375" s="1351"/>
      <c r="P375" s="1351"/>
      <c r="Q375" s="1351"/>
      <c r="R375" s="1351"/>
      <c r="S375" s="1351"/>
      <c r="T375" s="1351"/>
      <c r="U375" s="1351"/>
      <c r="V375" s="1351"/>
      <c r="W375" s="1351"/>
      <c r="X375" s="1351"/>
      <c r="Y375" s="1351"/>
    </row>
    <row r="376" spans="1:25" ht="14.25" customHeight="1">
      <c r="A376" s="1357"/>
      <c r="B376" s="1358"/>
      <c r="C376" s="1359"/>
      <c r="D376" s="1360"/>
      <c r="E376" s="1349"/>
      <c r="F376" s="1360"/>
      <c r="G376" s="1405">
        <f>SUM(F372:F375)</f>
        <v>0</v>
      </c>
      <c r="H376" s="1413">
        <v>13</v>
      </c>
      <c r="I376" s="1351"/>
      <c r="J376" s="1351"/>
      <c r="K376" s="1351"/>
      <c r="L376" s="1351"/>
      <c r="M376" s="1351"/>
      <c r="N376" s="1351"/>
      <c r="O376" s="1351"/>
      <c r="P376" s="1351"/>
      <c r="Q376" s="1351"/>
      <c r="R376" s="1351"/>
      <c r="S376" s="1351"/>
      <c r="T376" s="1351"/>
      <c r="U376" s="1351"/>
      <c r="V376" s="1351"/>
      <c r="W376" s="1351"/>
      <c r="X376" s="1351"/>
      <c r="Y376" s="1351"/>
    </row>
    <row r="377" spans="1:25" ht="14.25" customHeight="1">
      <c r="A377" s="1357"/>
      <c r="B377" s="1345" t="s">
        <v>590</v>
      </c>
      <c r="C377" s="1346">
        <f t="shared" ref="C377:D377" si="58">SUM(C378:C381)</f>
        <v>120000000</v>
      </c>
      <c r="D377" s="1414">
        <f t="shared" si="58"/>
        <v>100</v>
      </c>
      <c r="E377" s="1349"/>
      <c r="F377" s="1349"/>
      <c r="G377" s="1350"/>
      <c r="H377" s="1351"/>
      <c r="I377" s="1351"/>
      <c r="J377" s="1351"/>
      <c r="K377" s="1351"/>
      <c r="L377" s="1351"/>
      <c r="M377" s="1351"/>
      <c r="N377" s="1351"/>
      <c r="O377" s="1351"/>
      <c r="P377" s="1351"/>
      <c r="Q377" s="1351"/>
      <c r="R377" s="1351"/>
      <c r="S377" s="1351"/>
      <c r="T377" s="1351"/>
      <c r="U377" s="1351"/>
      <c r="V377" s="1351"/>
      <c r="W377" s="1351"/>
      <c r="X377" s="1351"/>
      <c r="Y377" s="1351"/>
    </row>
    <row r="378" spans="1:25" ht="14.25" customHeight="1">
      <c r="A378" s="1357"/>
      <c r="B378" s="1353" t="s">
        <v>591</v>
      </c>
      <c r="C378" s="1354">
        <v>30000000</v>
      </c>
      <c r="D378" s="1355">
        <f>C378/C377*100</f>
        <v>25</v>
      </c>
      <c r="E378" s="1356">
        <v>1</v>
      </c>
      <c r="F378" s="1355">
        <f t="shared" ref="F378:F381" si="59">0/E378*D378</f>
        <v>0</v>
      </c>
      <c r="G378" s="1350"/>
      <c r="H378" s="1351"/>
      <c r="I378" s="1351"/>
      <c r="J378" s="1351"/>
      <c r="K378" s="1351"/>
      <c r="L378" s="1351"/>
      <c r="M378" s="1351"/>
      <c r="N378" s="1351"/>
      <c r="O378" s="1351"/>
      <c r="P378" s="1351"/>
      <c r="Q378" s="1351"/>
      <c r="R378" s="1351"/>
      <c r="S378" s="1351"/>
      <c r="T378" s="1351"/>
      <c r="U378" s="1351"/>
      <c r="V378" s="1351"/>
      <c r="W378" s="1351"/>
      <c r="X378" s="1351"/>
      <c r="Y378" s="1351"/>
    </row>
    <row r="379" spans="1:25" ht="14.25" customHeight="1">
      <c r="A379" s="1357"/>
      <c r="B379" s="1353" t="s">
        <v>592</v>
      </c>
      <c r="C379" s="1354">
        <v>30000000</v>
      </c>
      <c r="D379" s="1355">
        <f>C379/C377*100</f>
        <v>25</v>
      </c>
      <c r="E379" s="1356">
        <v>1</v>
      </c>
      <c r="F379" s="1355">
        <f t="shared" si="59"/>
        <v>0</v>
      </c>
      <c r="G379" s="1350"/>
      <c r="H379" s="1351"/>
      <c r="I379" s="1351"/>
      <c r="J379" s="1351"/>
      <c r="K379" s="1351"/>
      <c r="L379" s="1351"/>
      <c r="M379" s="1351"/>
      <c r="N379" s="1351"/>
      <c r="O379" s="1351"/>
      <c r="P379" s="1351"/>
      <c r="Q379" s="1351"/>
      <c r="R379" s="1351"/>
      <c r="S379" s="1351"/>
      <c r="T379" s="1351"/>
      <c r="U379" s="1351"/>
      <c r="V379" s="1351"/>
      <c r="W379" s="1351"/>
      <c r="X379" s="1351"/>
      <c r="Y379" s="1351"/>
    </row>
    <row r="380" spans="1:25" ht="14.25" customHeight="1">
      <c r="A380" s="1357"/>
      <c r="B380" s="1353" t="s">
        <v>593</v>
      </c>
      <c r="C380" s="1354">
        <v>30000000</v>
      </c>
      <c r="D380" s="1355">
        <f>C380/C377*100</f>
        <v>25</v>
      </c>
      <c r="E380" s="1356">
        <v>1</v>
      </c>
      <c r="F380" s="1355">
        <f t="shared" si="59"/>
        <v>0</v>
      </c>
      <c r="G380" s="1350"/>
      <c r="H380" s="1351"/>
      <c r="I380" s="1351"/>
      <c r="J380" s="1351"/>
      <c r="K380" s="1351"/>
      <c r="L380" s="1351"/>
      <c r="M380" s="1351"/>
      <c r="N380" s="1351"/>
      <c r="O380" s="1351"/>
      <c r="P380" s="1351"/>
      <c r="Q380" s="1351"/>
      <c r="R380" s="1351"/>
      <c r="S380" s="1351"/>
      <c r="T380" s="1351"/>
      <c r="U380" s="1351"/>
      <c r="V380" s="1351"/>
      <c r="W380" s="1351"/>
      <c r="X380" s="1351"/>
      <c r="Y380" s="1351"/>
    </row>
    <row r="381" spans="1:25" ht="14.25" customHeight="1">
      <c r="A381" s="1357"/>
      <c r="B381" s="1353" t="s">
        <v>594</v>
      </c>
      <c r="C381" s="1354">
        <v>30000000</v>
      </c>
      <c r="D381" s="1355">
        <f>C381/C377*100</f>
        <v>25</v>
      </c>
      <c r="E381" s="1356">
        <v>1</v>
      </c>
      <c r="F381" s="1355">
        <f t="shared" si="59"/>
        <v>0</v>
      </c>
      <c r="G381" s="1350"/>
      <c r="H381" s="1351"/>
      <c r="I381" s="1351"/>
      <c r="J381" s="1351"/>
      <c r="K381" s="1351"/>
      <c r="L381" s="1351"/>
      <c r="M381" s="1351"/>
      <c r="N381" s="1351"/>
      <c r="O381" s="1351"/>
      <c r="P381" s="1351"/>
      <c r="Q381" s="1351"/>
      <c r="R381" s="1351"/>
      <c r="S381" s="1351"/>
      <c r="T381" s="1351"/>
      <c r="U381" s="1351"/>
      <c r="V381" s="1351"/>
      <c r="W381" s="1351"/>
      <c r="X381" s="1351"/>
      <c r="Y381" s="1351"/>
    </row>
    <row r="382" spans="1:25" ht="14.25" customHeight="1">
      <c r="A382" s="1415"/>
      <c r="B382" s="1358"/>
      <c r="C382" s="1359"/>
      <c r="D382" s="1360"/>
      <c r="E382" s="1349"/>
      <c r="F382" s="1356"/>
      <c r="G382" s="1361">
        <f>SUM(F378:F381)</f>
        <v>0</v>
      </c>
      <c r="H382" s="1351"/>
      <c r="I382" s="1351"/>
      <c r="J382" s="1351"/>
      <c r="K382" s="1351"/>
      <c r="L382" s="1351"/>
      <c r="M382" s="1351"/>
      <c r="N382" s="1351"/>
      <c r="O382" s="1351"/>
      <c r="P382" s="1351"/>
      <c r="Q382" s="1351"/>
      <c r="R382" s="1351"/>
      <c r="S382" s="1351"/>
      <c r="T382" s="1351"/>
      <c r="U382" s="1351"/>
      <c r="V382" s="1351"/>
      <c r="W382" s="1351"/>
      <c r="X382" s="1351"/>
      <c r="Y382" s="1351"/>
    </row>
    <row r="383" spans="1:25" ht="14.25" customHeight="1">
      <c r="A383" s="1374"/>
      <c r="B383" s="1375"/>
      <c r="C383" s="1416"/>
      <c r="D383" s="1417"/>
      <c r="E383" s="1418"/>
      <c r="F383" s="1419"/>
      <c r="G383" s="1420"/>
      <c r="H383" s="1378"/>
      <c r="I383" s="1378"/>
      <c r="J383" s="1378"/>
      <c r="K383" s="1378"/>
      <c r="L383" s="1378"/>
      <c r="M383" s="1378"/>
      <c r="N383" s="1378"/>
      <c r="O383" s="1378"/>
      <c r="P383" s="1378"/>
      <c r="Q383" s="1378"/>
      <c r="R383" s="1378"/>
      <c r="S383" s="1378"/>
      <c r="T383" s="1378"/>
      <c r="U383" s="1378"/>
      <c r="V383" s="1378"/>
      <c r="W383" s="1378"/>
      <c r="X383" s="1378"/>
      <c r="Y383" s="1378"/>
    </row>
    <row r="384" spans="1:25" ht="14.25" customHeight="1">
      <c r="A384" s="1781" t="s">
        <v>595</v>
      </c>
      <c r="B384" s="1373" t="s">
        <v>596</v>
      </c>
      <c r="C384" s="1421">
        <f t="shared" ref="C384:D384" si="60">SUM(C385:C386)</f>
        <v>130000</v>
      </c>
      <c r="D384" s="1422">
        <f t="shared" si="60"/>
        <v>100.00000000000001</v>
      </c>
      <c r="E384" s="1349"/>
      <c r="F384" s="1349"/>
      <c r="G384" s="1362"/>
      <c r="H384" s="1351"/>
      <c r="I384" s="1351"/>
      <c r="J384" s="1351"/>
      <c r="K384" s="1351"/>
      <c r="L384" s="1351"/>
      <c r="M384" s="1351"/>
      <c r="N384" s="1351"/>
      <c r="O384" s="1351"/>
      <c r="P384" s="1351"/>
      <c r="Q384" s="1351"/>
      <c r="R384" s="1351"/>
      <c r="S384" s="1351"/>
      <c r="T384" s="1351"/>
      <c r="U384" s="1351"/>
      <c r="V384" s="1351"/>
      <c r="W384" s="1351"/>
      <c r="X384" s="1351"/>
      <c r="Y384" s="1351"/>
    </row>
    <row r="385" spans="1:25" ht="14.25" customHeight="1">
      <c r="A385" s="1664"/>
      <c r="B385" s="1363" t="s">
        <v>597</v>
      </c>
      <c r="C385" s="1354">
        <v>100000</v>
      </c>
      <c r="D385" s="1354">
        <f>C385/C384*100</f>
        <v>76.923076923076934</v>
      </c>
      <c r="E385" s="1356">
        <v>2</v>
      </c>
      <c r="F385" s="1355">
        <f t="shared" ref="F385:F386" si="61">0/E385*D385</f>
        <v>0</v>
      </c>
      <c r="G385" s="1350"/>
      <c r="H385" s="1351"/>
      <c r="I385" s="1351"/>
      <c r="J385" s="1351"/>
      <c r="K385" s="1351"/>
      <c r="L385" s="1351"/>
      <c r="M385" s="1351"/>
      <c r="N385" s="1351"/>
      <c r="O385" s="1351"/>
      <c r="P385" s="1351"/>
      <c r="Q385" s="1351"/>
      <c r="R385" s="1351"/>
      <c r="S385" s="1351"/>
      <c r="T385" s="1351"/>
      <c r="U385" s="1351"/>
      <c r="V385" s="1351"/>
      <c r="W385" s="1351"/>
      <c r="X385" s="1351"/>
      <c r="Y385" s="1351"/>
    </row>
    <row r="386" spans="1:25" ht="14.25" customHeight="1">
      <c r="A386" s="1423"/>
      <c r="B386" s="1363" t="s">
        <v>598</v>
      </c>
      <c r="C386" s="1354">
        <v>30000</v>
      </c>
      <c r="D386" s="1354">
        <f>C386/C384*100</f>
        <v>23.076923076923077</v>
      </c>
      <c r="E386" s="1356">
        <v>30</v>
      </c>
      <c r="F386" s="1355">
        <f t="shared" si="61"/>
        <v>0</v>
      </c>
      <c r="G386" s="1350"/>
      <c r="H386" s="1351"/>
      <c r="I386" s="1351"/>
      <c r="J386" s="1351"/>
      <c r="K386" s="1351"/>
      <c r="L386" s="1351"/>
      <c r="M386" s="1351"/>
      <c r="N386" s="1351"/>
      <c r="O386" s="1351"/>
      <c r="P386" s="1351"/>
      <c r="Q386" s="1351"/>
      <c r="R386" s="1351"/>
      <c r="S386" s="1351"/>
      <c r="T386" s="1351"/>
      <c r="U386" s="1351"/>
      <c r="V386" s="1351"/>
      <c r="W386" s="1351"/>
      <c r="X386" s="1351"/>
      <c r="Y386" s="1351"/>
    </row>
    <row r="387" spans="1:25" ht="14.25" customHeight="1">
      <c r="A387" s="1357"/>
      <c r="B387" s="1358"/>
      <c r="C387" s="1359"/>
      <c r="D387" s="1360"/>
      <c r="E387" s="1349"/>
      <c r="F387" s="1360"/>
      <c r="G387" s="1361">
        <f>SUM(F385:F386)</f>
        <v>0</v>
      </c>
      <c r="H387" s="1351"/>
      <c r="I387" s="1351"/>
      <c r="J387" s="1351"/>
      <c r="K387" s="1351"/>
      <c r="L387" s="1351"/>
      <c r="M387" s="1351"/>
      <c r="N387" s="1351"/>
      <c r="O387" s="1351"/>
      <c r="P387" s="1351"/>
      <c r="Q387" s="1351"/>
      <c r="R387" s="1351"/>
      <c r="S387" s="1351"/>
      <c r="T387" s="1351"/>
      <c r="U387" s="1351"/>
      <c r="V387" s="1351"/>
      <c r="W387" s="1351"/>
      <c r="X387" s="1351"/>
      <c r="Y387" s="1351"/>
    </row>
    <row r="388" spans="1:25" ht="14.25" customHeight="1">
      <c r="A388" s="1424"/>
      <c r="B388" s="1380" t="s">
        <v>77</v>
      </c>
      <c r="C388" s="1381">
        <f>+C389</f>
        <v>250000</v>
      </c>
      <c r="D388" s="1400"/>
      <c r="E388" s="1348"/>
      <c r="F388" s="1360"/>
      <c r="G388" s="1350"/>
      <c r="H388" s="1351"/>
      <c r="I388" s="1351"/>
      <c r="J388" s="1351"/>
      <c r="K388" s="1351"/>
      <c r="L388" s="1351"/>
      <c r="M388" s="1351"/>
      <c r="N388" s="1351"/>
      <c r="O388" s="1351"/>
      <c r="P388" s="1351"/>
      <c r="Q388" s="1351"/>
      <c r="R388" s="1351"/>
      <c r="S388" s="1351"/>
      <c r="T388" s="1351"/>
      <c r="U388" s="1351"/>
      <c r="V388" s="1351"/>
      <c r="W388" s="1351"/>
      <c r="X388" s="1351"/>
      <c r="Y388" s="1351"/>
    </row>
    <row r="389" spans="1:25" ht="14.25" customHeight="1">
      <c r="A389" s="1357"/>
      <c r="B389" s="1353" t="s">
        <v>514</v>
      </c>
      <c r="C389" s="1354">
        <v>250000</v>
      </c>
      <c r="D389" s="1355">
        <f>C389/C388*100</f>
        <v>100</v>
      </c>
      <c r="E389" s="1356">
        <v>1</v>
      </c>
      <c r="F389" s="1355">
        <f>0/E389*D389</f>
        <v>0</v>
      </c>
      <c r="G389" s="1350"/>
      <c r="H389" s="1351"/>
      <c r="I389" s="1351"/>
      <c r="J389" s="1351"/>
      <c r="K389" s="1351"/>
      <c r="L389" s="1351"/>
      <c r="M389" s="1351"/>
      <c r="N389" s="1351"/>
      <c r="O389" s="1351"/>
      <c r="P389" s="1351"/>
      <c r="Q389" s="1351"/>
      <c r="R389" s="1351"/>
      <c r="S389" s="1351"/>
      <c r="T389" s="1351"/>
      <c r="U389" s="1351"/>
      <c r="V389" s="1351"/>
      <c r="W389" s="1351"/>
      <c r="X389" s="1351"/>
      <c r="Y389" s="1351"/>
    </row>
    <row r="390" spans="1:25" ht="14.25" customHeight="1">
      <c r="A390" s="1357"/>
      <c r="B390" s="1358"/>
      <c r="C390" s="1387"/>
      <c r="D390" s="1400"/>
      <c r="E390" s="1348"/>
      <c r="F390" s="1400"/>
      <c r="G390" s="1361">
        <f>SUM(F389)</f>
        <v>0</v>
      </c>
      <c r="H390" s="1351"/>
      <c r="I390" s="1351"/>
      <c r="J390" s="1351"/>
      <c r="K390" s="1351"/>
      <c r="L390" s="1351"/>
      <c r="M390" s="1351"/>
      <c r="N390" s="1351"/>
      <c r="O390" s="1351"/>
      <c r="P390" s="1351"/>
      <c r="Q390" s="1351"/>
      <c r="R390" s="1351"/>
      <c r="S390" s="1351"/>
      <c r="T390" s="1351"/>
      <c r="U390" s="1351"/>
      <c r="V390" s="1351"/>
      <c r="W390" s="1351"/>
      <c r="X390" s="1351"/>
      <c r="Y390" s="1351"/>
    </row>
    <row r="391" spans="1:25" ht="14.25" customHeight="1">
      <c r="A391" s="1357"/>
      <c r="B391" s="1373" t="s">
        <v>599</v>
      </c>
      <c r="C391" s="1381">
        <f>SUM(C392:C393)</f>
        <v>6000000</v>
      </c>
      <c r="D391" s="1348"/>
      <c r="E391" s="1348"/>
      <c r="F391" s="1348"/>
      <c r="G391" s="1362"/>
      <c r="H391" s="1351"/>
      <c r="I391" s="1351"/>
      <c r="J391" s="1351"/>
      <c r="K391" s="1351"/>
      <c r="L391" s="1351"/>
      <c r="M391" s="1351"/>
      <c r="N391" s="1351"/>
      <c r="O391" s="1351"/>
      <c r="P391" s="1351"/>
      <c r="Q391" s="1351"/>
      <c r="R391" s="1351"/>
      <c r="S391" s="1351"/>
      <c r="T391" s="1351"/>
      <c r="U391" s="1351"/>
      <c r="V391" s="1351"/>
      <c r="W391" s="1351"/>
      <c r="X391" s="1351"/>
      <c r="Y391" s="1351"/>
    </row>
    <row r="392" spans="1:25" ht="14.25" customHeight="1">
      <c r="A392" s="1357"/>
      <c r="B392" s="1363" t="s">
        <v>600</v>
      </c>
      <c r="C392" s="1354">
        <v>3000000</v>
      </c>
      <c r="D392" s="1355">
        <f>C392/C391*100</f>
        <v>50</v>
      </c>
      <c r="E392" s="1356">
        <v>200</v>
      </c>
      <c r="F392" s="1355">
        <f>0/E392*D392</f>
        <v>0</v>
      </c>
      <c r="G392" s="1425"/>
      <c r="H392" s="1351"/>
      <c r="I392" s="1351"/>
      <c r="J392" s="1351"/>
      <c r="K392" s="1351"/>
      <c r="L392" s="1351"/>
      <c r="M392" s="1351"/>
      <c r="N392" s="1351"/>
      <c r="O392" s="1351"/>
      <c r="P392" s="1351"/>
      <c r="Q392" s="1351"/>
      <c r="R392" s="1351"/>
      <c r="S392" s="1351"/>
      <c r="T392" s="1351"/>
      <c r="U392" s="1351"/>
      <c r="V392" s="1351"/>
      <c r="W392" s="1351"/>
      <c r="X392" s="1351"/>
      <c r="Y392" s="1351"/>
    </row>
    <row r="393" spans="1:25" ht="14.25" customHeight="1">
      <c r="A393" s="1357"/>
      <c r="B393" s="1363" t="s">
        <v>600</v>
      </c>
      <c r="C393" s="1354">
        <v>3000000</v>
      </c>
      <c r="D393" s="1355">
        <f>C393/C391*100</f>
        <v>50</v>
      </c>
      <c r="E393" s="1356">
        <v>200</v>
      </c>
      <c r="F393" s="1426" t="s">
        <v>561</v>
      </c>
      <c r="G393" s="1425"/>
      <c r="H393" s="1351"/>
      <c r="I393" s="1351"/>
      <c r="J393" s="1351"/>
      <c r="K393" s="1351"/>
      <c r="L393" s="1351"/>
      <c r="M393" s="1351"/>
      <c r="N393" s="1351"/>
      <c r="O393" s="1351"/>
      <c r="P393" s="1351"/>
      <c r="Q393" s="1351"/>
      <c r="R393" s="1351"/>
      <c r="S393" s="1351"/>
      <c r="T393" s="1351"/>
      <c r="U393" s="1351"/>
      <c r="V393" s="1351"/>
      <c r="W393" s="1351"/>
      <c r="X393" s="1351"/>
      <c r="Y393" s="1351"/>
    </row>
    <row r="394" spans="1:25" ht="14.25" customHeight="1">
      <c r="A394" s="1357"/>
      <c r="B394" s="1358"/>
      <c r="C394" s="1387"/>
      <c r="D394" s="1400"/>
      <c r="E394" s="1349"/>
      <c r="F394" s="1400"/>
      <c r="G394" s="1427">
        <f>SUM(F392:F393)</f>
        <v>0</v>
      </c>
      <c r="H394" s="1351"/>
      <c r="I394" s="1351"/>
      <c r="J394" s="1351"/>
      <c r="K394" s="1351"/>
      <c r="L394" s="1351"/>
      <c r="M394" s="1351"/>
      <c r="N394" s="1351"/>
      <c r="O394" s="1351"/>
      <c r="P394" s="1351"/>
      <c r="Q394" s="1351"/>
      <c r="R394" s="1351"/>
      <c r="S394" s="1351"/>
      <c r="T394" s="1351"/>
      <c r="U394" s="1351"/>
      <c r="V394" s="1351"/>
      <c r="W394" s="1351"/>
      <c r="X394" s="1351"/>
      <c r="Y394" s="1351"/>
    </row>
    <row r="395" spans="1:25" ht="14.25" customHeight="1">
      <c r="A395" s="1357"/>
      <c r="B395" s="1412" t="s">
        <v>601</v>
      </c>
      <c r="C395" s="1381">
        <v>1400000</v>
      </c>
      <c r="D395" s="1400"/>
      <c r="E395" s="1348"/>
      <c r="F395" s="1400"/>
      <c r="G395" s="1350"/>
      <c r="H395" s="1351"/>
      <c r="I395" s="1351"/>
      <c r="J395" s="1351"/>
      <c r="K395" s="1351"/>
      <c r="L395" s="1351"/>
      <c r="M395" s="1351"/>
      <c r="N395" s="1351"/>
      <c r="O395" s="1351"/>
      <c r="P395" s="1351"/>
      <c r="Q395" s="1351"/>
      <c r="R395" s="1351"/>
      <c r="S395" s="1351"/>
      <c r="T395" s="1351"/>
      <c r="U395" s="1351"/>
      <c r="V395" s="1351"/>
      <c r="W395" s="1351"/>
      <c r="X395" s="1351"/>
      <c r="Y395" s="1351"/>
    </row>
    <row r="396" spans="1:25" ht="14.25" customHeight="1">
      <c r="A396" s="1357"/>
      <c r="B396" s="1373" t="s">
        <v>602</v>
      </c>
      <c r="C396" s="1428"/>
      <c r="D396" s="1429">
        <f>SUM(D397:D398)</f>
        <v>100</v>
      </c>
      <c r="E396" s="1358"/>
      <c r="F396" s="1430"/>
      <c r="G396" s="1425"/>
      <c r="H396" s="1351"/>
      <c r="I396" s="1351"/>
      <c r="J396" s="1351"/>
      <c r="K396" s="1351"/>
      <c r="L396" s="1351"/>
      <c r="M396" s="1351"/>
      <c r="N396" s="1351"/>
      <c r="O396" s="1351"/>
      <c r="P396" s="1351"/>
      <c r="Q396" s="1351"/>
      <c r="R396" s="1351"/>
      <c r="S396" s="1351"/>
      <c r="T396" s="1351"/>
      <c r="U396" s="1351"/>
      <c r="V396" s="1351"/>
      <c r="W396" s="1351"/>
      <c r="X396" s="1351"/>
      <c r="Y396" s="1351"/>
    </row>
    <row r="397" spans="1:25" ht="14.25" customHeight="1">
      <c r="A397" s="1357"/>
      <c r="B397" s="1363" t="s">
        <v>603</v>
      </c>
      <c r="C397" s="1354">
        <v>900000</v>
      </c>
      <c r="D397" s="1355">
        <f>C397/C395*100</f>
        <v>64.285714285714292</v>
      </c>
      <c r="E397" s="1431">
        <v>4</v>
      </c>
      <c r="F397" s="1426">
        <f t="shared" ref="F397:F398" si="62">0/E397*D397</f>
        <v>0</v>
      </c>
      <c r="G397" s="1425"/>
      <c r="H397" s="1351"/>
      <c r="I397" s="1351"/>
      <c r="J397" s="1351"/>
      <c r="K397" s="1351"/>
      <c r="L397" s="1351"/>
      <c r="M397" s="1351"/>
      <c r="N397" s="1351"/>
      <c r="O397" s="1351"/>
      <c r="P397" s="1351"/>
      <c r="Q397" s="1351"/>
      <c r="R397" s="1351"/>
      <c r="S397" s="1351"/>
      <c r="T397" s="1351"/>
      <c r="U397" s="1351"/>
      <c r="V397" s="1351"/>
      <c r="W397" s="1351"/>
      <c r="X397" s="1351"/>
      <c r="Y397" s="1351"/>
    </row>
    <row r="398" spans="1:25" ht="14.25" customHeight="1">
      <c r="A398" s="1357"/>
      <c r="B398" s="1363" t="s">
        <v>604</v>
      </c>
      <c r="C398" s="1354">
        <v>500000</v>
      </c>
      <c r="D398" s="1355">
        <f>C398/C395*100</f>
        <v>35.714285714285715</v>
      </c>
      <c r="E398" s="1431">
        <v>4</v>
      </c>
      <c r="F398" s="1426">
        <f t="shared" si="62"/>
        <v>0</v>
      </c>
      <c r="G398" s="1432"/>
      <c r="H398" s="1351"/>
      <c r="I398" s="1351"/>
      <c r="J398" s="1351"/>
      <c r="K398" s="1351"/>
      <c r="L398" s="1351"/>
      <c r="M398" s="1351"/>
      <c r="N398" s="1351"/>
      <c r="O398" s="1351"/>
      <c r="P398" s="1351"/>
      <c r="Q398" s="1351"/>
      <c r="R398" s="1351"/>
      <c r="S398" s="1351"/>
      <c r="T398" s="1351"/>
      <c r="U398" s="1351"/>
      <c r="V398" s="1351"/>
      <c r="W398" s="1351"/>
      <c r="X398" s="1351"/>
      <c r="Y398" s="1351"/>
    </row>
    <row r="399" spans="1:25" ht="14.25" customHeight="1">
      <c r="A399" s="1350"/>
      <c r="B399" s="1350"/>
      <c r="C399" s="1350"/>
      <c r="D399" s="1350"/>
      <c r="E399" s="1350"/>
      <c r="F399" s="1350"/>
      <c r="G399" s="1361">
        <f>SUM(F397:F398)</f>
        <v>0</v>
      </c>
      <c r="H399" s="1351"/>
      <c r="I399" s="1351"/>
      <c r="J399" s="1351"/>
      <c r="K399" s="1351"/>
      <c r="L399" s="1351"/>
      <c r="M399" s="1351"/>
      <c r="N399" s="1351"/>
      <c r="O399" s="1351"/>
      <c r="P399" s="1351"/>
      <c r="Q399" s="1351"/>
      <c r="R399" s="1351"/>
      <c r="S399" s="1351"/>
      <c r="T399" s="1351"/>
      <c r="U399" s="1351"/>
      <c r="V399" s="1351"/>
      <c r="W399" s="1351"/>
      <c r="X399" s="1351"/>
      <c r="Y399" s="1351"/>
    </row>
    <row r="400" spans="1:25" ht="14.25" customHeight="1">
      <c r="A400" s="1783" t="s">
        <v>605</v>
      </c>
      <c r="B400" s="1433" t="s">
        <v>77</v>
      </c>
      <c r="C400" s="1434">
        <v>1750000</v>
      </c>
      <c r="D400" s="1435"/>
      <c r="E400" s="1436"/>
      <c r="F400" s="1435"/>
      <c r="G400" s="1350"/>
      <c r="H400" s="1351"/>
      <c r="I400" s="1351"/>
      <c r="J400" s="1351"/>
      <c r="K400" s="1351"/>
      <c r="L400" s="1351"/>
      <c r="M400" s="1351"/>
      <c r="N400" s="1351"/>
      <c r="O400" s="1351"/>
      <c r="P400" s="1351"/>
      <c r="Q400" s="1351"/>
      <c r="R400" s="1351"/>
      <c r="S400" s="1351"/>
      <c r="T400" s="1351"/>
      <c r="U400" s="1351"/>
      <c r="V400" s="1351"/>
      <c r="W400" s="1351"/>
      <c r="X400" s="1351"/>
      <c r="Y400" s="1351"/>
    </row>
    <row r="401" spans="1:25" ht="14.25" customHeight="1">
      <c r="A401" s="1664"/>
      <c r="B401" s="1353" t="s">
        <v>520</v>
      </c>
      <c r="C401" s="1354">
        <v>1750000</v>
      </c>
      <c r="D401" s="1355">
        <f>C401/C400*100</f>
        <v>100</v>
      </c>
      <c r="E401" s="1356">
        <v>5000</v>
      </c>
      <c r="F401" s="1355">
        <f>0/E401*D401</f>
        <v>0</v>
      </c>
      <c r="G401" s="1350"/>
      <c r="H401" s="1351"/>
      <c r="I401" s="1351"/>
      <c r="J401" s="1351"/>
      <c r="K401" s="1351"/>
      <c r="L401" s="1351"/>
      <c r="M401" s="1351"/>
      <c r="N401" s="1351"/>
      <c r="O401" s="1351"/>
      <c r="P401" s="1351"/>
      <c r="Q401" s="1351"/>
      <c r="R401" s="1351"/>
      <c r="S401" s="1351"/>
      <c r="T401" s="1351"/>
      <c r="U401" s="1351"/>
      <c r="V401" s="1351"/>
      <c r="W401" s="1351"/>
      <c r="X401" s="1351"/>
      <c r="Y401" s="1351"/>
    </row>
    <row r="402" spans="1:25" ht="14.25" customHeight="1">
      <c r="A402" s="1357"/>
      <c r="B402" s="1358"/>
      <c r="C402" s="1359"/>
      <c r="D402" s="1360"/>
      <c r="E402" s="1349"/>
      <c r="F402" s="1360"/>
      <c r="G402" s="1361">
        <f>SUM(F401)</f>
        <v>0</v>
      </c>
      <c r="H402" s="1351"/>
      <c r="I402" s="1351"/>
      <c r="J402" s="1351"/>
      <c r="K402" s="1351"/>
      <c r="L402" s="1351"/>
      <c r="M402" s="1351"/>
      <c r="N402" s="1351"/>
      <c r="O402" s="1351"/>
      <c r="P402" s="1351"/>
      <c r="Q402" s="1351"/>
      <c r="R402" s="1351"/>
      <c r="S402" s="1351"/>
      <c r="T402" s="1351"/>
      <c r="U402" s="1351"/>
      <c r="V402" s="1351"/>
      <c r="W402" s="1351"/>
      <c r="X402" s="1351"/>
      <c r="Y402" s="1351"/>
    </row>
    <row r="403" spans="1:25" ht="14.25" customHeight="1">
      <c r="A403" s="1357"/>
      <c r="B403" s="1345" t="s">
        <v>100</v>
      </c>
      <c r="C403" s="1381">
        <v>1800000</v>
      </c>
      <c r="D403" s="1360"/>
      <c r="E403" s="1349"/>
      <c r="F403" s="1360"/>
      <c r="G403" s="1350"/>
      <c r="H403" s="1351"/>
      <c r="I403" s="1351"/>
      <c r="J403" s="1351"/>
      <c r="K403" s="1351"/>
      <c r="L403" s="1351"/>
      <c r="M403" s="1351"/>
      <c r="N403" s="1351"/>
      <c r="O403" s="1351"/>
      <c r="P403" s="1351"/>
      <c r="Q403" s="1351"/>
      <c r="R403" s="1351"/>
      <c r="S403" s="1351"/>
      <c r="T403" s="1351"/>
      <c r="U403" s="1351"/>
      <c r="V403" s="1351"/>
      <c r="W403" s="1351"/>
      <c r="X403" s="1351"/>
      <c r="Y403" s="1351"/>
    </row>
    <row r="404" spans="1:25" ht="14.25" customHeight="1">
      <c r="A404" s="1357"/>
      <c r="B404" s="1353" t="s">
        <v>606</v>
      </c>
      <c r="C404" s="1354">
        <v>1800000</v>
      </c>
      <c r="D404" s="1437">
        <f>C404/C403*100</f>
        <v>100</v>
      </c>
      <c r="E404" s="1356">
        <v>120</v>
      </c>
      <c r="F404" s="1355">
        <f>60/E404*D404</f>
        <v>50</v>
      </c>
      <c r="G404" s="1361">
        <f>+F404</f>
        <v>50</v>
      </c>
      <c r="H404" s="1351"/>
      <c r="I404" s="1351"/>
      <c r="J404" s="1351"/>
      <c r="K404" s="1351"/>
      <c r="L404" s="1351"/>
      <c r="M404" s="1351"/>
      <c r="N404" s="1351"/>
      <c r="O404" s="1351"/>
      <c r="P404" s="1351"/>
      <c r="Q404" s="1351"/>
      <c r="R404" s="1351"/>
      <c r="S404" s="1351"/>
      <c r="T404" s="1351"/>
      <c r="U404" s="1351"/>
      <c r="V404" s="1351"/>
      <c r="W404" s="1351"/>
      <c r="X404" s="1351"/>
      <c r="Y404" s="1351"/>
    </row>
    <row r="405" spans="1:25" ht="14.25" customHeight="1">
      <c r="A405" s="1357"/>
      <c r="B405" s="1358"/>
      <c r="C405" s="1349"/>
      <c r="D405" s="1349"/>
      <c r="E405" s="1349"/>
      <c r="F405" s="1349"/>
      <c r="G405" s="1350"/>
      <c r="H405" s="1351"/>
      <c r="I405" s="1351"/>
      <c r="J405" s="1351"/>
      <c r="K405" s="1351"/>
      <c r="L405" s="1351"/>
      <c r="M405" s="1351"/>
      <c r="N405" s="1351"/>
      <c r="O405" s="1351"/>
      <c r="P405" s="1351"/>
      <c r="Q405" s="1351"/>
      <c r="R405" s="1351"/>
      <c r="S405" s="1351"/>
      <c r="T405" s="1351"/>
      <c r="U405" s="1351"/>
      <c r="V405" s="1351"/>
      <c r="W405" s="1351"/>
      <c r="X405" s="1351"/>
      <c r="Y405" s="1351"/>
    </row>
    <row r="406" spans="1:25" ht="14.25" customHeight="1">
      <c r="A406" s="1357"/>
      <c r="B406" s="1345" t="s">
        <v>607</v>
      </c>
      <c r="C406" s="1381">
        <f>SUM(C407)</f>
        <v>2160000</v>
      </c>
      <c r="D406" s="1349"/>
      <c r="E406" s="1349"/>
      <c r="F406" s="1349"/>
      <c r="G406" s="1350"/>
      <c r="H406" s="1351"/>
      <c r="I406" s="1351"/>
      <c r="J406" s="1351"/>
      <c r="K406" s="1351"/>
      <c r="L406" s="1351"/>
      <c r="M406" s="1351"/>
      <c r="N406" s="1351"/>
      <c r="O406" s="1351"/>
      <c r="P406" s="1351"/>
      <c r="Q406" s="1351"/>
      <c r="R406" s="1351"/>
      <c r="S406" s="1351"/>
      <c r="T406" s="1351"/>
      <c r="U406" s="1351"/>
      <c r="V406" s="1351"/>
      <c r="W406" s="1351"/>
      <c r="X406" s="1351"/>
      <c r="Y406" s="1351"/>
    </row>
    <row r="407" spans="1:25" ht="14.25" customHeight="1">
      <c r="A407" s="1357"/>
      <c r="B407" s="1353" t="s">
        <v>608</v>
      </c>
      <c r="C407" s="1354">
        <v>2160000</v>
      </c>
      <c r="D407" s="1355">
        <f>C407/C406*100</f>
        <v>100</v>
      </c>
      <c r="E407" s="1356">
        <v>200</v>
      </c>
      <c r="F407" s="1355">
        <f>0/E407*D407</f>
        <v>0</v>
      </c>
      <c r="G407" s="1361">
        <f>+F407</f>
        <v>0</v>
      </c>
      <c r="H407" s="1351"/>
      <c r="I407" s="1351"/>
      <c r="J407" s="1351"/>
      <c r="K407" s="1351"/>
      <c r="L407" s="1351"/>
      <c r="M407" s="1351"/>
      <c r="N407" s="1351"/>
      <c r="O407" s="1351"/>
      <c r="P407" s="1351"/>
      <c r="Q407" s="1351"/>
      <c r="R407" s="1351"/>
      <c r="S407" s="1351"/>
      <c r="T407" s="1351"/>
      <c r="U407" s="1351"/>
      <c r="V407" s="1351"/>
      <c r="W407" s="1351"/>
      <c r="X407" s="1351"/>
      <c r="Y407" s="1351"/>
    </row>
    <row r="408" spans="1:25" ht="14.25" customHeight="1">
      <c r="A408" s="1357"/>
      <c r="B408" s="1358"/>
      <c r="C408" s="1359"/>
      <c r="D408" s="1400"/>
      <c r="E408" s="1348"/>
      <c r="F408" s="1400"/>
      <c r="G408" s="1350"/>
      <c r="H408" s="1351"/>
      <c r="I408" s="1351"/>
      <c r="J408" s="1351"/>
      <c r="K408" s="1351"/>
      <c r="L408" s="1351"/>
      <c r="M408" s="1351"/>
      <c r="N408" s="1351"/>
      <c r="O408" s="1351"/>
      <c r="P408" s="1351"/>
      <c r="Q408" s="1351"/>
      <c r="R408" s="1351"/>
      <c r="S408" s="1351"/>
      <c r="T408" s="1351"/>
      <c r="U408" s="1351"/>
      <c r="V408" s="1351"/>
      <c r="W408" s="1351"/>
      <c r="X408" s="1351"/>
      <c r="Y408" s="1351"/>
    </row>
    <row r="409" spans="1:25" ht="14.25" customHeight="1">
      <c r="A409" s="1374"/>
      <c r="B409" s="1375"/>
      <c r="C409" s="1416"/>
      <c r="D409" s="1417"/>
      <c r="E409" s="1418"/>
      <c r="F409" s="1419"/>
      <c r="G409" s="1420"/>
      <c r="H409" s="1378"/>
      <c r="I409" s="1378"/>
      <c r="J409" s="1378"/>
      <c r="K409" s="1378"/>
      <c r="L409" s="1378"/>
      <c r="M409" s="1378"/>
      <c r="N409" s="1378"/>
      <c r="O409" s="1378"/>
      <c r="P409" s="1378"/>
      <c r="Q409" s="1378"/>
      <c r="R409" s="1378"/>
      <c r="S409" s="1378"/>
      <c r="T409" s="1378"/>
      <c r="U409" s="1378"/>
      <c r="V409" s="1378"/>
      <c r="W409" s="1378"/>
      <c r="X409" s="1378"/>
      <c r="Y409" s="1378"/>
    </row>
    <row r="410" spans="1:25" ht="14.25" customHeight="1">
      <c r="A410" s="1334"/>
      <c r="B410" s="1335"/>
      <c r="C410" s="1438"/>
      <c r="D410" s="1339"/>
      <c r="E410" s="1337"/>
      <c r="F410" s="1439"/>
      <c r="G410" s="1185"/>
      <c r="H410" s="1168"/>
      <c r="I410" s="1168"/>
      <c r="J410" s="1168"/>
      <c r="K410" s="1168"/>
      <c r="L410" s="1168"/>
      <c r="M410" s="1168"/>
      <c r="N410" s="1168"/>
      <c r="O410" s="1168"/>
      <c r="P410" s="1168"/>
      <c r="Q410" s="1168"/>
      <c r="R410" s="1168"/>
      <c r="S410" s="1168"/>
      <c r="T410" s="1168"/>
      <c r="U410" s="1168"/>
      <c r="V410" s="1168"/>
      <c r="W410" s="1168"/>
      <c r="X410" s="1168"/>
      <c r="Y410" s="1168"/>
    </row>
    <row r="411" spans="1:25" ht="14.25" customHeight="1">
      <c r="A411" s="1334"/>
      <c r="B411" s="1335"/>
      <c r="C411" s="1438"/>
      <c r="D411" s="1339"/>
      <c r="E411" s="1337"/>
      <c r="F411" s="1439"/>
      <c r="G411" s="1274"/>
      <c r="H411" s="1168"/>
      <c r="I411" s="1168"/>
      <c r="J411" s="1168"/>
      <c r="K411" s="1168"/>
      <c r="L411" s="1168"/>
      <c r="M411" s="1168"/>
      <c r="N411" s="1168"/>
      <c r="O411" s="1168"/>
      <c r="P411" s="1168"/>
      <c r="Q411" s="1168"/>
      <c r="R411" s="1168"/>
      <c r="S411" s="1168"/>
      <c r="T411" s="1168"/>
      <c r="U411" s="1168"/>
      <c r="V411" s="1168"/>
      <c r="W411" s="1168"/>
      <c r="X411" s="1168"/>
      <c r="Y411" s="1168"/>
    </row>
    <row r="412" spans="1:25" ht="14.25" customHeight="1">
      <c r="A412" s="1334"/>
      <c r="B412" s="1335"/>
      <c r="C412" s="1333"/>
      <c r="D412" s="1333"/>
      <c r="E412" s="1333"/>
      <c r="F412" s="511"/>
      <c r="G412" s="1185"/>
      <c r="H412" s="1168"/>
      <c r="I412" s="1168"/>
      <c r="J412" s="1168"/>
      <c r="K412" s="1168"/>
      <c r="L412" s="1168"/>
      <c r="M412" s="1168"/>
      <c r="N412" s="1168"/>
      <c r="O412" s="1168"/>
      <c r="P412" s="1168"/>
      <c r="Q412" s="1168"/>
      <c r="R412" s="1168"/>
      <c r="S412" s="1168"/>
      <c r="T412" s="1168"/>
      <c r="U412" s="1168"/>
      <c r="V412" s="1168"/>
      <c r="W412" s="1168"/>
      <c r="X412" s="1168"/>
      <c r="Y412" s="1168"/>
    </row>
    <row r="413" spans="1:25" ht="14.25" customHeight="1">
      <c r="A413" s="1784"/>
      <c r="B413" s="1440"/>
      <c r="C413" s="1441"/>
      <c r="D413" s="1333"/>
      <c r="E413" s="1333"/>
      <c r="F413" s="1337"/>
      <c r="G413" s="1329"/>
      <c r="H413" s="1168"/>
      <c r="I413" s="1168"/>
      <c r="J413" s="1168"/>
      <c r="K413" s="1168"/>
      <c r="L413" s="1168"/>
      <c r="M413" s="1168"/>
      <c r="N413" s="1168"/>
      <c r="O413" s="1168"/>
      <c r="P413" s="1168"/>
      <c r="Q413" s="1168"/>
      <c r="R413" s="1168"/>
      <c r="S413" s="1168"/>
      <c r="T413" s="1168"/>
      <c r="U413" s="1168"/>
      <c r="V413" s="1168"/>
      <c r="W413" s="1168"/>
      <c r="X413" s="1168"/>
      <c r="Y413" s="1168"/>
    </row>
    <row r="414" spans="1:25" ht="14.25" customHeight="1">
      <c r="A414" s="1664"/>
      <c r="B414" s="1335"/>
      <c r="C414" s="1438"/>
      <c r="D414" s="1339"/>
      <c r="E414" s="1337"/>
      <c r="F414" s="1339"/>
      <c r="G414" s="1329"/>
      <c r="H414" s="1168"/>
      <c r="I414" s="1168"/>
      <c r="J414" s="1168"/>
      <c r="K414" s="1168"/>
      <c r="L414" s="1168"/>
      <c r="M414" s="1168"/>
      <c r="N414" s="1168"/>
      <c r="O414" s="1168"/>
      <c r="P414" s="1168"/>
      <c r="Q414" s="1168"/>
      <c r="R414" s="1168"/>
      <c r="S414" s="1168"/>
      <c r="T414" s="1168"/>
      <c r="U414" s="1168"/>
      <c r="V414" s="1168"/>
      <c r="W414" s="1168"/>
      <c r="X414" s="1168"/>
      <c r="Y414" s="1168"/>
    </row>
    <row r="415" spans="1:25" ht="14.25" customHeight="1">
      <c r="A415" s="1442"/>
      <c r="B415" s="1335"/>
      <c r="C415" s="1438"/>
      <c r="D415" s="1339"/>
      <c r="E415" s="1337"/>
      <c r="F415" s="1339"/>
      <c r="G415" s="1329"/>
      <c r="H415" s="1168"/>
      <c r="I415" s="1168"/>
      <c r="J415" s="1168"/>
      <c r="K415" s="1168"/>
      <c r="L415" s="1168"/>
      <c r="M415" s="1168"/>
      <c r="N415" s="1168"/>
      <c r="O415" s="1168"/>
      <c r="P415" s="1168"/>
      <c r="Q415" s="1168"/>
      <c r="R415" s="1168"/>
      <c r="S415" s="1168"/>
      <c r="T415" s="1168"/>
      <c r="U415" s="1168"/>
      <c r="V415" s="1168"/>
      <c r="W415" s="1168"/>
      <c r="X415" s="1168"/>
      <c r="Y415" s="1168"/>
    </row>
    <row r="416" spans="1:25" ht="14.25" customHeight="1">
      <c r="A416" s="1334"/>
      <c r="B416" s="1335"/>
      <c r="C416" s="1438"/>
      <c r="D416" s="1339"/>
      <c r="E416" s="1337"/>
      <c r="F416" s="1339"/>
      <c r="G416" s="1329"/>
      <c r="H416" s="1168"/>
      <c r="I416" s="1168"/>
      <c r="J416" s="1168"/>
      <c r="K416" s="1168"/>
      <c r="L416" s="1168"/>
      <c r="M416" s="1168"/>
      <c r="N416" s="1168"/>
      <c r="O416" s="1168"/>
      <c r="P416" s="1168"/>
      <c r="Q416" s="1168"/>
      <c r="R416" s="1168"/>
      <c r="S416" s="1168"/>
      <c r="T416" s="1168"/>
      <c r="U416" s="1168"/>
      <c r="V416" s="1168"/>
      <c r="W416" s="1168"/>
      <c r="X416" s="1168"/>
      <c r="Y416" s="1168"/>
    </row>
    <row r="417" spans="1:25" ht="14.25" customHeight="1">
      <c r="A417" s="1334"/>
      <c r="B417" s="1335"/>
      <c r="C417" s="1333"/>
      <c r="D417" s="1333"/>
      <c r="E417" s="1333"/>
      <c r="F417" s="1333"/>
      <c r="G417" s="1341"/>
      <c r="H417" s="1168"/>
      <c r="I417" s="1168"/>
      <c r="J417" s="1168"/>
      <c r="K417" s="1168"/>
      <c r="L417" s="1168"/>
      <c r="M417" s="1168"/>
      <c r="N417" s="1168"/>
      <c r="O417" s="1168"/>
      <c r="P417" s="1168"/>
      <c r="Q417" s="1168"/>
      <c r="R417" s="1168"/>
      <c r="S417" s="1168"/>
      <c r="T417" s="1168"/>
      <c r="U417" s="1168"/>
      <c r="V417" s="1168"/>
      <c r="W417" s="1168"/>
      <c r="X417" s="1168"/>
      <c r="Y417" s="1168"/>
    </row>
    <row r="418" spans="1:25" ht="14.25" customHeight="1">
      <c r="A418" s="1334"/>
      <c r="B418" s="1333"/>
      <c r="C418" s="1441"/>
      <c r="D418" s="1333"/>
      <c r="E418" s="1333"/>
      <c r="F418" s="1333"/>
      <c r="G418" s="1329"/>
      <c r="H418" s="1168"/>
      <c r="I418" s="1168"/>
      <c r="J418" s="1168"/>
      <c r="K418" s="1168"/>
      <c r="L418" s="1168"/>
      <c r="M418" s="1168"/>
      <c r="N418" s="1168"/>
      <c r="O418" s="1168"/>
      <c r="P418" s="1168"/>
      <c r="Q418" s="1168"/>
      <c r="R418" s="1168"/>
      <c r="S418" s="1168"/>
      <c r="T418" s="1168"/>
      <c r="U418" s="1168"/>
      <c r="V418" s="1168"/>
      <c r="W418" s="1168"/>
      <c r="X418" s="1168"/>
      <c r="Y418" s="1168"/>
    </row>
    <row r="419" spans="1:25" ht="14.25" customHeight="1">
      <c r="A419" s="1334"/>
      <c r="B419" s="1335"/>
      <c r="C419" s="1438"/>
      <c r="D419" s="1339"/>
      <c r="E419" s="1337"/>
      <c r="F419" s="1339"/>
      <c r="G419" s="1443"/>
      <c r="H419" s="1168"/>
      <c r="I419" s="1168"/>
      <c r="J419" s="1168"/>
      <c r="K419" s="1168"/>
      <c r="L419" s="1168"/>
      <c r="M419" s="1168"/>
      <c r="N419" s="1168"/>
      <c r="O419" s="1168"/>
      <c r="P419" s="1168"/>
      <c r="Q419" s="1168"/>
      <c r="R419" s="1168"/>
      <c r="S419" s="1168"/>
      <c r="T419" s="1168"/>
      <c r="U419" s="1168"/>
      <c r="V419" s="1168"/>
      <c r="W419" s="1168"/>
      <c r="X419" s="1168"/>
      <c r="Y419" s="1168"/>
    </row>
    <row r="420" spans="1:25" ht="14.25" customHeight="1">
      <c r="A420" s="1334"/>
      <c r="B420" s="1335"/>
      <c r="C420" s="1438"/>
      <c r="D420" s="1339"/>
      <c r="E420" s="1337"/>
      <c r="F420" s="1444"/>
      <c r="G420" s="1443"/>
      <c r="H420" s="1168"/>
      <c r="I420" s="1168"/>
      <c r="J420" s="1168"/>
      <c r="K420" s="1168"/>
      <c r="L420" s="1168"/>
      <c r="M420" s="1168"/>
      <c r="N420" s="1168"/>
      <c r="O420" s="1168"/>
      <c r="P420" s="1168"/>
      <c r="Q420" s="1168"/>
      <c r="R420" s="1168"/>
      <c r="S420" s="1168"/>
      <c r="T420" s="1168"/>
      <c r="U420" s="1168"/>
      <c r="V420" s="1168"/>
      <c r="W420" s="1168"/>
      <c r="X420" s="1168"/>
      <c r="Y420" s="1168"/>
    </row>
    <row r="421" spans="1:25" ht="14.25" customHeight="1">
      <c r="A421" s="1334"/>
      <c r="B421" s="1335"/>
      <c r="C421" s="1438"/>
      <c r="D421" s="1339"/>
      <c r="E421" s="1337"/>
      <c r="F421" s="1339"/>
      <c r="G421" s="1443"/>
      <c r="H421" s="1168"/>
      <c r="I421" s="1168"/>
      <c r="J421" s="1168"/>
      <c r="K421" s="1168"/>
      <c r="L421" s="1168"/>
      <c r="M421" s="1168"/>
      <c r="N421" s="1168"/>
      <c r="O421" s="1168"/>
      <c r="P421" s="1168"/>
      <c r="Q421" s="1168"/>
      <c r="R421" s="1168"/>
      <c r="S421" s="1168"/>
      <c r="T421" s="1168"/>
      <c r="U421" s="1168"/>
      <c r="V421" s="1168"/>
      <c r="W421" s="1168"/>
      <c r="X421" s="1168"/>
      <c r="Y421" s="1168"/>
    </row>
    <row r="422" spans="1:25" ht="14.25" customHeight="1">
      <c r="A422" s="1334"/>
      <c r="B422" s="1335"/>
      <c r="C422" s="1333"/>
      <c r="D422" s="1333"/>
      <c r="E422" s="1337"/>
      <c r="F422" s="1333"/>
      <c r="G422" s="1445"/>
      <c r="H422" s="1168"/>
      <c r="I422" s="1168"/>
      <c r="J422" s="1168"/>
      <c r="K422" s="1168"/>
      <c r="L422" s="1168"/>
      <c r="M422" s="1168"/>
      <c r="N422" s="1168"/>
      <c r="O422" s="1168"/>
      <c r="P422" s="1168"/>
      <c r="Q422" s="1168"/>
      <c r="R422" s="1168"/>
      <c r="S422" s="1168"/>
      <c r="T422" s="1168"/>
      <c r="U422" s="1168"/>
      <c r="V422" s="1168"/>
      <c r="W422" s="1168"/>
      <c r="X422" s="1168"/>
      <c r="Y422" s="1168"/>
    </row>
    <row r="423" spans="1:25" ht="14.25" customHeight="1">
      <c r="A423" s="1334"/>
      <c r="B423" s="1446"/>
      <c r="C423" s="1441"/>
      <c r="D423" s="1333"/>
      <c r="E423" s="1337"/>
      <c r="F423" s="1333"/>
      <c r="G423" s="1329"/>
      <c r="H423" s="1168"/>
      <c r="I423" s="1168"/>
      <c r="J423" s="1168"/>
      <c r="K423" s="1168"/>
      <c r="L423" s="1168"/>
      <c r="M423" s="1168"/>
      <c r="N423" s="1168"/>
      <c r="O423" s="1168"/>
      <c r="P423" s="1168"/>
      <c r="Q423" s="1168"/>
      <c r="R423" s="1168"/>
      <c r="S423" s="1168"/>
      <c r="T423" s="1168"/>
      <c r="U423" s="1168"/>
      <c r="V423" s="1168"/>
      <c r="W423" s="1168"/>
      <c r="X423" s="1168"/>
      <c r="Y423" s="1168"/>
    </row>
    <row r="424" spans="1:25" ht="14.25" customHeight="1">
      <c r="A424" s="1334"/>
      <c r="B424" s="1335"/>
      <c r="C424" s="1447"/>
      <c r="D424" s="1339"/>
      <c r="E424" s="1337"/>
      <c r="F424" s="1339"/>
      <c r="G424" s="1443"/>
      <c r="H424" s="1168"/>
      <c r="I424" s="1168"/>
      <c r="J424" s="1168"/>
      <c r="K424" s="1168"/>
      <c r="L424" s="1168"/>
      <c r="M424" s="1168"/>
      <c r="N424" s="1168"/>
      <c r="O424" s="1168"/>
      <c r="P424" s="1168"/>
      <c r="Q424" s="1168"/>
      <c r="R424" s="1168"/>
      <c r="S424" s="1168"/>
      <c r="T424" s="1168"/>
      <c r="U424" s="1168"/>
      <c r="V424" s="1168"/>
      <c r="W424" s="1168"/>
      <c r="X424" s="1168"/>
      <c r="Y424" s="1168"/>
    </row>
    <row r="425" spans="1:25" ht="14.25" customHeight="1">
      <c r="A425" s="1334"/>
      <c r="B425" s="1335"/>
      <c r="C425" s="1447"/>
      <c r="D425" s="1339"/>
      <c r="E425" s="1337"/>
      <c r="F425" s="1444"/>
      <c r="G425" s="1443"/>
      <c r="H425" s="1168"/>
      <c r="I425" s="1168"/>
      <c r="J425" s="1168"/>
      <c r="K425" s="1168"/>
      <c r="L425" s="1168"/>
      <c r="M425" s="1168"/>
      <c r="N425" s="1168"/>
      <c r="O425" s="1168"/>
      <c r="P425" s="1168"/>
      <c r="Q425" s="1168"/>
      <c r="R425" s="1168"/>
      <c r="S425" s="1168"/>
      <c r="T425" s="1168"/>
      <c r="U425" s="1168"/>
      <c r="V425" s="1168"/>
      <c r="W425" s="1168"/>
      <c r="X425" s="1168"/>
      <c r="Y425" s="1168"/>
    </row>
    <row r="426" spans="1:25" ht="14.25" customHeight="1">
      <c r="A426" s="1334"/>
      <c r="B426" s="1335"/>
      <c r="C426" s="1333"/>
      <c r="D426" s="1333"/>
      <c r="E426" s="1333"/>
      <c r="F426" s="1333"/>
      <c r="G426" s="1445"/>
      <c r="H426" s="1168"/>
      <c r="I426" s="1168"/>
      <c r="J426" s="1168"/>
      <c r="K426" s="1168"/>
      <c r="L426" s="1168"/>
      <c r="M426" s="1168"/>
      <c r="N426" s="1168"/>
      <c r="O426" s="1168"/>
      <c r="P426" s="1168"/>
      <c r="Q426" s="1168"/>
      <c r="R426" s="1168"/>
      <c r="S426" s="1168"/>
      <c r="T426" s="1168"/>
      <c r="U426" s="1168"/>
      <c r="V426" s="1168"/>
      <c r="W426" s="1168"/>
      <c r="X426" s="1168"/>
      <c r="Y426" s="1168"/>
    </row>
    <row r="427" spans="1:25" ht="14.25" customHeight="1">
      <c r="A427" s="1334"/>
      <c r="B427" s="1446"/>
      <c r="C427" s="1441"/>
      <c r="D427" s="1333"/>
      <c r="E427" s="1333"/>
      <c r="F427" s="1333"/>
      <c r="G427" s="1329"/>
      <c r="H427" s="1168"/>
      <c r="I427" s="1168"/>
      <c r="J427" s="1168"/>
      <c r="K427" s="1168"/>
      <c r="L427" s="1168"/>
      <c r="M427" s="1168"/>
      <c r="N427" s="1168"/>
      <c r="O427" s="1168"/>
      <c r="P427" s="1168"/>
      <c r="Q427" s="1168"/>
      <c r="R427" s="1168"/>
      <c r="S427" s="1168"/>
      <c r="T427" s="1168"/>
      <c r="U427" s="1168"/>
      <c r="V427" s="1168"/>
      <c r="W427" s="1168"/>
      <c r="X427" s="1168"/>
      <c r="Y427" s="1168"/>
    </row>
    <row r="428" spans="1:25" ht="14.25" customHeight="1">
      <c r="A428" s="1334"/>
      <c r="B428" s="1333"/>
      <c r="C428" s="1447"/>
      <c r="D428" s="1335"/>
      <c r="E428" s="1335"/>
      <c r="F428" s="1335"/>
      <c r="G428" s="1443"/>
      <c r="H428" s="1168"/>
      <c r="I428" s="1168"/>
      <c r="J428" s="1168"/>
      <c r="K428" s="1168"/>
      <c r="L428" s="1168"/>
      <c r="M428" s="1168"/>
      <c r="N428" s="1168"/>
      <c r="O428" s="1168"/>
      <c r="P428" s="1168"/>
      <c r="Q428" s="1168"/>
      <c r="R428" s="1168"/>
      <c r="S428" s="1168"/>
      <c r="T428" s="1168"/>
      <c r="U428" s="1168"/>
      <c r="V428" s="1168"/>
      <c r="W428" s="1168"/>
      <c r="X428" s="1168"/>
      <c r="Y428" s="1168"/>
    </row>
    <row r="429" spans="1:25" ht="14.25" customHeight="1">
      <c r="A429" s="1334"/>
      <c r="B429" s="1335"/>
      <c r="C429" s="1438"/>
      <c r="D429" s="1339"/>
      <c r="E429" s="1448"/>
      <c r="F429" s="1444"/>
      <c r="G429" s="1443"/>
      <c r="H429" s="1168"/>
      <c r="I429" s="1168"/>
      <c r="J429" s="1168"/>
      <c r="K429" s="1168"/>
      <c r="L429" s="1168"/>
      <c r="M429" s="1168"/>
      <c r="N429" s="1168"/>
      <c r="O429" s="1168"/>
      <c r="P429" s="1168"/>
      <c r="Q429" s="1168"/>
      <c r="R429" s="1168"/>
      <c r="S429" s="1168"/>
      <c r="T429" s="1168"/>
      <c r="U429" s="1168"/>
      <c r="V429" s="1168"/>
      <c r="W429" s="1168"/>
      <c r="X429" s="1168"/>
      <c r="Y429" s="1168"/>
    </row>
    <row r="430" spans="1:25" ht="14.25" customHeight="1">
      <c r="A430" s="1334"/>
      <c r="B430" s="1335"/>
      <c r="C430" s="1438"/>
      <c r="D430" s="1339"/>
      <c r="E430" s="1448"/>
      <c r="F430" s="1444"/>
      <c r="G430" s="1443"/>
      <c r="H430" s="1168"/>
      <c r="I430" s="1168"/>
      <c r="J430" s="1168"/>
      <c r="K430" s="1168"/>
      <c r="L430" s="1168"/>
      <c r="M430" s="1168"/>
      <c r="N430" s="1168"/>
      <c r="O430" s="1168"/>
      <c r="P430" s="1168"/>
      <c r="Q430" s="1168"/>
      <c r="R430" s="1168"/>
      <c r="S430" s="1168"/>
      <c r="T430" s="1168"/>
      <c r="U430" s="1168"/>
      <c r="V430" s="1168"/>
      <c r="W430" s="1168"/>
      <c r="X430" s="1168"/>
      <c r="Y430" s="1168"/>
    </row>
    <row r="431" spans="1:25" ht="14.25" customHeight="1">
      <c r="A431" s="1333"/>
      <c r="B431" s="1335"/>
      <c r="C431" s="1438"/>
      <c r="D431" s="1337"/>
      <c r="E431" s="1448"/>
      <c r="F431" s="1448"/>
      <c r="G431" s="1443"/>
      <c r="H431" s="1168"/>
      <c r="I431" s="1168"/>
      <c r="J431" s="1168"/>
      <c r="K431" s="1168"/>
      <c r="L431" s="1168"/>
      <c r="M431" s="1168"/>
      <c r="N431" s="1168"/>
      <c r="O431" s="1168"/>
      <c r="P431" s="1168"/>
      <c r="Q431" s="1168"/>
      <c r="R431" s="1168"/>
      <c r="S431" s="1168"/>
      <c r="T431" s="1168"/>
      <c r="U431" s="1168"/>
      <c r="V431" s="1168"/>
      <c r="W431" s="1168"/>
      <c r="X431" s="1168"/>
      <c r="Y431" s="1168"/>
    </row>
    <row r="432" spans="1:25" ht="14.25" customHeight="1">
      <c r="A432" s="1334"/>
      <c r="B432" s="1333"/>
      <c r="C432" s="1447"/>
      <c r="D432" s="1337"/>
      <c r="E432" s="1448"/>
      <c r="F432" s="1448"/>
      <c r="G432" s="1443"/>
      <c r="H432" s="1168"/>
      <c r="I432" s="1168"/>
      <c r="J432" s="1168"/>
      <c r="K432" s="1168"/>
      <c r="L432" s="1168"/>
      <c r="M432" s="1168"/>
      <c r="N432" s="1168"/>
      <c r="O432" s="1168"/>
      <c r="P432" s="1168"/>
      <c r="Q432" s="1168"/>
      <c r="R432" s="1168"/>
      <c r="S432" s="1168"/>
      <c r="T432" s="1168"/>
      <c r="U432" s="1168"/>
      <c r="V432" s="1168"/>
      <c r="W432" s="1168"/>
      <c r="X432" s="1168"/>
      <c r="Y432" s="1168"/>
    </row>
    <row r="433" spans="1:25" ht="14.25" customHeight="1">
      <c r="A433" s="1334"/>
      <c r="B433" s="1335"/>
      <c r="C433" s="1438"/>
      <c r="D433" s="1339"/>
      <c r="E433" s="1448"/>
      <c r="F433" s="1444"/>
      <c r="G433" s="1443"/>
      <c r="H433" s="1168"/>
      <c r="I433" s="1168"/>
      <c r="J433" s="1168"/>
      <c r="K433" s="1168"/>
      <c r="L433" s="1168"/>
      <c r="M433" s="1168"/>
      <c r="N433" s="1168"/>
      <c r="O433" s="1168"/>
      <c r="P433" s="1168"/>
      <c r="Q433" s="1168"/>
      <c r="R433" s="1168"/>
      <c r="S433" s="1168"/>
      <c r="T433" s="1168"/>
      <c r="U433" s="1168"/>
      <c r="V433" s="1168"/>
      <c r="W433" s="1168"/>
      <c r="X433" s="1168"/>
      <c r="Y433" s="1168"/>
    </row>
    <row r="434" spans="1:25" ht="14.25" customHeight="1">
      <c r="A434" s="1334"/>
      <c r="B434" s="1335"/>
      <c r="C434" s="1438"/>
      <c r="D434" s="1339"/>
      <c r="E434" s="1448"/>
      <c r="F434" s="1444"/>
      <c r="G434" s="1443"/>
      <c r="H434" s="1168"/>
      <c r="I434" s="1168"/>
      <c r="J434" s="1168"/>
      <c r="K434" s="1168"/>
      <c r="L434" s="1168"/>
      <c r="M434" s="1168"/>
      <c r="N434" s="1168"/>
      <c r="O434" s="1168"/>
      <c r="P434" s="1168"/>
      <c r="Q434" s="1168"/>
      <c r="R434" s="1168"/>
      <c r="S434" s="1168"/>
      <c r="T434" s="1168"/>
      <c r="U434" s="1168"/>
      <c r="V434" s="1168"/>
      <c r="W434" s="1168"/>
      <c r="X434" s="1168"/>
      <c r="Y434" s="1168"/>
    </row>
    <row r="435" spans="1:25" ht="14.25" customHeight="1">
      <c r="A435" s="1333"/>
      <c r="B435" s="1335"/>
      <c r="C435" s="1438"/>
      <c r="D435" s="1337"/>
      <c r="E435" s="1448"/>
      <c r="F435" s="1448"/>
      <c r="G435" s="1341"/>
      <c r="H435" s="1168"/>
      <c r="I435" s="1168"/>
      <c r="J435" s="1168"/>
      <c r="K435" s="1168"/>
      <c r="L435" s="1168"/>
      <c r="M435" s="1168"/>
      <c r="N435" s="1168"/>
      <c r="O435" s="1168"/>
      <c r="P435" s="1168"/>
      <c r="Q435" s="1168"/>
      <c r="R435" s="1168"/>
      <c r="S435" s="1168"/>
      <c r="T435" s="1168"/>
      <c r="U435" s="1168"/>
      <c r="V435" s="1168"/>
      <c r="W435" s="1168"/>
      <c r="X435" s="1168"/>
      <c r="Y435" s="1168"/>
    </row>
    <row r="436" spans="1:25" ht="14.25" customHeight="1">
      <c r="A436" s="1329"/>
      <c r="B436" s="1329"/>
      <c r="C436" s="1329"/>
      <c r="D436" s="1329"/>
      <c r="E436" s="1329"/>
      <c r="F436" s="1329"/>
      <c r="G436" s="1329"/>
      <c r="H436" s="1168"/>
      <c r="I436" s="1168"/>
      <c r="J436" s="1168"/>
      <c r="K436" s="1168"/>
      <c r="L436" s="1168"/>
      <c r="M436" s="1168"/>
      <c r="N436" s="1168"/>
      <c r="O436" s="1168"/>
      <c r="P436" s="1168"/>
      <c r="Q436" s="1168"/>
      <c r="R436" s="1168"/>
      <c r="S436" s="1168"/>
      <c r="T436" s="1168"/>
      <c r="U436" s="1168"/>
      <c r="V436" s="1168"/>
      <c r="W436" s="1168"/>
      <c r="X436" s="1168"/>
      <c r="Y436" s="1168"/>
    </row>
    <row r="437" spans="1:25" ht="14.25" customHeight="1">
      <c r="A437" s="1785"/>
      <c r="B437" s="1449"/>
      <c r="C437" s="1450"/>
      <c r="D437" s="1451"/>
      <c r="E437" s="1451"/>
      <c r="F437" s="1451"/>
      <c r="G437" s="1329"/>
      <c r="H437" s="1168"/>
      <c r="I437" s="1168"/>
      <c r="J437" s="1168"/>
      <c r="K437" s="1168"/>
      <c r="L437" s="1168"/>
      <c r="M437" s="1168"/>
      <c r="N437" s="1168"/>
      <c r="O437" s="1168"/>
      <c r="P437" s="1168"/>
      <c r="Q437" s="1168"/>
      <c r="R437" s="1168"/>
      <c r="S437" s="1168"/>
      <c r="T437" s="1168"/>
      <c r="U437" s="1168"/>
      <c r="V437" s="1168"/>
      <c r="W437" s="1168"/>
      <c r="X437" s="1168"/>
      <c r="Y437" s="1168"/>
    </row>
    <row r="438" spans="1:25" ht="14.25" customHeight="1">
      <c r="A438" s="1664"/>
      <c r="B438" s="1452"/>
      <c r="C438" s="1336"/>
      <c r="D438" s="1339"/>
      <c r="E438" s="1337"/>
      <c r="F438" s="1339"/>
      <c r="G438" s="1329"/>
      <c r="H438" s="1168"/>
      <c r="I438" s="1168"/>
      <c r="J438" s="1168"/>
      <c r="K438" s="1168"/>
      <c r="L438" s="1168"/>
      <c r="M438" s="1168"/>
      <c r="N438" s="1168"/>
      <c r="O438" s="1168"/>
      <c r="P438" s="1168"/>
      <c r="Q438" s="1168"/>
      <c r="R438" s="1168"/>
      <c r="S438" s="1168"/>
      <c r="T438" s="1168"/>
      <c r="U438" s="1168"/>
      <c r="V438" s="1168"/>
      <c r="W438" s="1168"/>
      <c r="X438" s="1168"/>
      <c r="Y438" s="1168"/>
    </row>
    <row r="439" spans="1:25" ht="14.25" customHeight="1">
      <c r="A439" s="1324"/>
      <c r="B439" s="1452"/>
      <c r="C439" s="1438"/>
      <c r="D439" s="1337"/>
      <c r="E439" s="1337"/>
      <c r="F439" s="1337"/>
      <c r="G439" s="1341"/>
      <c r="H439" s="1168"/>
      <c r="I439" s="1168"/>
      <c r="J439" s="1168"/>
      <c r="K439" s="1168"/>
      <c r="L439" s="1168"/>
      <c r="M439" s="1168"/>
      <c r="N439" s="1168"/>
      <c r="O439" s="1168"/>
      <c r="P439" s="1168"/>
      <c r="Q439" s="1168"/>
      <c r="R439" s="1168"/>
      <c r="S439" s="1168"/>
      <c r="T439" s="1168"/>
      <c r="U439" s="1168"/>
      <c r="V439" s="1168"/>
      <c r="W439" s="1168"/>
      <c r="X439" s="1168"/>
      <c r="Y439" s="1168"/>
    </row>
    <row r="440" spans="1:25" ht="14.25" customHeight="1">
      <c r="A440" s="1324"/>
      <c r="B440" s="1334"/>
      <c r="C440" s="1441"/>
      <c r="D440" s="1337"/>
      <c r="E440" s="1337"/>
      <c r="F440" s="1337"/>
      <c r="G440" s="1329"/>
      <c r="H440" s="1168"/>
      <c r="I440" s="1168"/>
      <c r="J440" s="1168"/>
      <c r="K440" s="1168"/>
      <c r="L440" s="1168"/>
      <c r="M440" s="1168"/>
      <c r="N440" s="1168"/>
      <c r="O440" s="1168"/>
      <c r="P440" s="1168"/>
      <c r="Q440" s="1168"/>
      <c r="R440" s="1168"/>
      <c r="S440" s="1168"/>
      <c r="T440" s="1168"/>
      <c r="U440" s="1168"/>
      <c r="V440" s="1168"/>
      <c r="W440" s="1168"/>
      <c r="X440" s="1168"/>
      <c r="Y440" s="1168"/>
    </row>
    <row r="441" spans="1:25" ht="14.25" customHeight="1">
      <c r="A441" s="1324"/>
      <c r="B441" s="1452"/>
      <c r="C441" s="1438"/>
      <c r="D441" s="1339"/>
      <c r="E441" s="1337"/>
      <c r="F441" s="1339"/>
      <c r="G441" s="1341"/>
      <c r="H441" s="1168"/>
      <c r="I441" s="1168"/>
      <c r="J441" s="1168"/>
      <c r="K441" s="1168"/>
      <c r="L441" s="1168"/>
      <c r="M441" s="1168"/>
      <c r="N441" s="1168"/>
      <c r="O441" s="1168"/>
      <c r="P441" s="1168"/>
      <c r="Q441" s="1168"/>
      <c r="R441" s="1168"/>
      <c r="S441" s="1168"/>
      <c r="T441" s="1168"/>
      <c r="U441" s="1168"/>
      <c r="V441" s="1168"/>
      <c r="W441" s="1168"/>
      <c r="X441" s="1168"/>
      <c r="Y441" s="1168"/>
    </row>
    <row r="442" spans="1:25" ht="14.25" customHeight="1">
      <c r="A442" s="1324"/>
      <c r="B442" s="1452"/>
      <c r="C442" s="1438"/>
      <c r="D442" s="1337"/>
      <c r="E442" s="1337"/>
      <c r="F442" s="1337"/>
      <c r="G442" s="1329"/>
      <c r="H442" s="1168"/>
      <c r="I442" s="1168"/>
      <c r="J442" s="1168"/>
      <c r="K442" s="1168"/>
      <c r="L442" s="1168"/>
      <c r="M442" s="1168"/>
      <c r="N442" s="1168"/>
      <c r="O442" s="1168"/>
      <c r="P442" s="1168"/>
      <c r="Q442" s="1168"/>
      <c r="R442" s="1168"/>
      <c r="S442" s="1168"/>
      <c r="T442" s="1168"/>
      <c r="U442" s="1168"/>
      <c r="V442" s="1168"/>
      <c r="W442" s="1168"/>
      <c r="X442" s="1168"/>
      <c r="Y442" s="1168"/>
    </row>
    <row r="443" spans="1:25" ht="14.25" customHeight="1">
      <c r="A443" s="1324"/>
      <c r="B443" s="1334"/>
      <c r="C443" s="1441"/>
      <c r="D443" s="1337"/>
      <c r="E443" s="1337"/>
      <c r="F443" s="1337"/>
      <c r="G443" s="1329"/>
      <c r="H443" s="1168"/>
      <c r="I443" s="1168"/>
      <c r="J443" s="1168"/>
      <c r="K443" s="1168"/>
      <c r="L443" s="1168"/>
      <c r="M443" s="1168"/>
      <c r="N443" s="1168"/>
      <c r="O443" s="1168"/>
      <c r="P443" s="1168"/>
      <c r="Q443" s="1168"/>
      <c r="R443" s="1168"/>
      <c r="S443" s="1168"/>
      <c r="T443" s="1168"/>
      <c r="U443" s="1168"/>
      <c r="V443" s="1168"/>
      <c r="W443" s="1168"/>
      <c r="X443" s="1168"/>
      <c r="Y443" s="1168"/>
    </row>
    <row r="444" spans="1:25" ht="14.25" customHeight="1">
      <c r="A444" s="1324"/>
      <c r="B444" s="1452"/>
      <c r="C444" s="1438"/>
      <c r="D444" s="1339"/>
      <c r="E444" s="1337"/>
      <c r="F444" s="1339"/>
      <c r="G444" s="1341"/>
      <c r="H444" s="1168"/>
      <c r="I444" s="1168"/>
      <c r="J444" s="1168"/>
      <c r="K444" s="1168"/>
      <c r="L444" s="1168"/>
      <c r="M444" s="1168"/>
      <c r="N444" s="1168"/>
      <c r="O444" s="1168"/>
      <c r="P444" s="1168"/>
      <c r="Q444" s="1168"/>
      <c r="R444" s="1168"/>
      <c r="S444" s="1168"/>
      <c r="T444" s="1168"/>
      <c r="U444" s="1168"/>
      <c r="V444" s="1168"/>
      <c r="W444" s="1168"/>
      <c r="X444" s="1168"/>
      <c r="Y444" s="1168"/>
    </row>
    <row r="445" spans="1:25" ht="14.25" customHeight="1">
      <c r="A445" s="1324"/>
      <c r="B445" s="1452"/>
      <c r="C445" s="1438"/>
      <c r="D445" s="1333"/>
      <c r="E445" s="1333"/>
      <c r="F445" s="1333"/>
      <c r="G445" s="1329"/>
      <c r="H445" s="1168"/>
      <c r="I445" s="1168"/>
      <c r="J445" s="1168"/>
      <c r="K445" s="1168"/>
      <c r="L445" s="1168"/>
      <c r="M445" s="1168"/>
      <c r="N445" s="1168"/>
      <c r="O445" s="1168"/>
      <c r="P445" s="1168"/>
      <c r="Q445" s="1168"/>
      <c r="R445" s="1168"/>
      <c r="S445" s="1168"/>
      <c r="T445" s="1168"/>
      <c r="U445" s="1168"/>
      <c r="V445" s="1168"/>
      <c r="W445" s="1168"/>
      <c r="X445" s="1168"/>
      <c r="Y445" s="1168"/>
    </row>
    <row r="446" spans="1:25" ht="14.25" customHeight="1">
      <c r="A446" s="1168"/>
      <c r="B446" s="1168"/>
      <c r="C446" s="1168"/>
      <c r="D446" s="1168"/>
      <c r="E446" s="1168"/>
      <c r="F446" s="1168"/>
      <c r="G446" s="1168"/>
      <c r="H446" s="1168"/>
      <c r="I446" s="1168"/>
      <c r="J446" s="1168"/>
      <c r="K446" s="1168"/>
      <c r="L446" s="1168"/>
      <c r="M446" s="1168"/>
      <c r="N446" s="1168"/>
      <c r="O446" s="1168"/>
      <c r="P446" s="1168"/>
      <c r="Q446" s="1168"/>
      <c r="R446" s="1168"/>
      <c r="S446" s="1168"/>
      <c r="T446" s="1168"/>
      <c r="U446" s="1168"/>
      <c r="V446" s="1168"/>
      <c r="W446" s="1168"/>
      <c r="X446" s="1168"/>
      <c r="Y446" s="1168"/>
    </row>
    <row r="447" spans="1:25" ht="14.25" customHeight="1">
      <c r="A447" s="1168" t="s">
        <v>609</v>
      </c>
      <c r="B447" s="1168"/>
      <c r="C447" s="1168"/>
      <c r="D447" s="1168"/>
      <c r="E447" s="1168"/>
      <c r="F447" s="1168"/>
      <c r="G447" s="1168"/>
      <c r="H447" s="1168"/>
      <c r="I447" s="1168"/>
      <c r="J447" s="1168"/>
      <c r="K447" s="1168"/>
      <c r="L447" s="1168"/>
      <c r="M447" s="1168"/>
      <c r="N447" s="1168"/>
      <c r="O447" s="1168"/>
      <c r="P447" s="1168"/>
      <c r="Q447" s="1168"/>
      <c r="R447" s="1168"/>
      <c r="S447" s="1168"/>
      <c r="T447" s="1168"/>
      <c r="U447" s="1168"/>
      <c r="V447" s="1168"/>
      <c r="W447" s="1168"/>
      <c r="X447" s="1168"/>
      <c r="Y447" s="1168"/>
    </row>
    <row r="448" spans="1:25" ht="14.25" customHeight="1">
      <c r="A448" s="1786" t="s">
        <v>610</v>
      </c>
      <c r="B448" s="1782"/>
      <c r="C448" s="1787" t="s">
        <v>526</v>
      </c>
      <c r="D448" s="1782" t="s">
        <v>611</v>
      </c>
      <c r="E448" s="1782" t="s">
        <v>612</v>
      </c>
      <c r="F448" s="1782" t="s">
        <v>613</v>
      </c>
      <c r="G448" s="1168"/>
      <c r="H448" s="1168"/>
      <c r="I448" s="1168"/>
      <c r="J448" s="1168"/>
      <c r="K448" s="1168"/>
      <c r="L448" s="1168"/>
      <c r="M448" s="1168"/>
      <c r="N448" s="1168"/>
      <c r="O448" s="1168"/>
      <c r="P448" s="1168"/>
      <c r="Q448" s="1168"/>
      <c r="R448" s="1168"/>
      <c r="S448" s="1168"/>
      <c r="T448" s="1168"/>
      <c r="U448" s="1168"/>
      <c r="V448" s="1168"/>
      <c r="W448" s="1168"/>
      <c r="X448" s="1168"/>
      <c r="Y448" s="1168"/>
    </row>
    <row r="449" spans="1:25" ht="14.25" customHeight="1">
      <c r="A449" s="1664"/>
      <c r="B449" s="1664"/>
      <c r="C449" s="1660"/>
      <c r="D449" s="1664"/>
      <c r="E449" s="1664"/>
      <c r="F449" s="1664"/>
      <c r="G449" s="1168"/>
      <c r="H449" s="1168"/>
      <c r="I449" s="1168"/>
      <c r="J449" s="1168"/>
      <c r="K449" s="1168"/>
      <c r="L449" s="1168"/>
      <c r="M449" s="1168"/>
      <c r="N449" s="1168"/>
      <c r="O449" s="1168"/>
      <c r="P449" s="1168"/>
      <c r="Q449" s="1168"/>
      <c r="R449" s="1168"/>
      <c r="S449" s="1168"/>
      <c r="T449" s="1168"/>
      <c r="U449" s="1168"/>
      <c r="V449" s="1168"/>
      <c r="W449" s="1168"/>
      <c r="X449" s="1168"/>
      <c r="Y449" s="1168"/>
    </row>
    <row r="450" spans="1:25" ht="33" customHeight="1">
      <c r="A450" s="1454"/>
      <c r="B450" s="1454"/>
      <c r="C450" s="1455">
        <f>SUM(C451+C454+C468+C473+C476+C480+C485+C488+C491)</f>
        <v>51254000</v>
      </c>
      <c r="D450" s="1453"/>
      <c r="E450" s="1453"/>
      <c r="F450" s="1453"/>
      <c r="G450" s="1168"/>
      <c r="H450" s="1168"/>
      <c r="I450" s="1168"/>
      <c r="J450" s="1168"/>
      <c r="K450" s="1168"/>
      <c r="L450" s="1168"/>
      <c r="M450" s="1168"/>
      <c r="N450" s="1168"/>
      <c r="O450" s="1168"/>
      <c r="P450" s="1168"/>
      <c r="Q450" s="1168"/>
      <c r="R450" s="1168"/>
      <c r="S450" s="1168"/>
      <c r="T450" s="1168"/>
      <c r="U450" s="1168"/>
      <c r="V450" s="1168"/>
      <c r="W450" s="1168"/>
      <c r="X450" s="1168"/>
      <c r="Y450" s="1168"/>
    </row>
    <row r="451" spans="1:25" ht="14.25" customHeight="1">
      <c r="A451" s="1456" t="s">
        <v>112</v>
      </c>
      <c r="B451" s="1457" t="s">
        <v>113</v>
      </c>
      <c r="C451" s="1458">
        <f>C452</f>
        <v>300000</v>
      </c>
      <c r="D451" s="1458"/>
      <c r="E451" s="1458"/>
      <c r="F451" s="1458"/>
      <c r="G451" s="1459"/>
      <c r="H451" s="1459"/>
      <c r="I451" s="1168"/>
      <c r="J451" s="1168"/>
      <c r="K451" s="1168"/>
      <c r="L451" s="1168"/>
      <c r="M451" s="1168"/>
      <c r="N451" s="1168"/>
      <c r="O451" s="1168"/>
      <c r="P451" s="1168"/>
      <c r="Q451" s="1168"/>
      <c r="R451" s="1168"/>
      <c r="S451" s="1168"/>
      <c r="T451" s="1168"/>
      <c r="U451" s="1168"/>
      <c r="V451" s="1168"/>
      <c r="W451" s="1168"/>
      <c r="X451" s="1168"/>
      <c r="Y451" s="1168"/>
    </row>
    <row r="452" spans="1:25" ht="14.25" customHeight="1">
      <c r="A452" s="1454"/>
      <c r="B452" s="1460" t="s">
        <v>614</v>
      </c>
      <c r="C452" s="1461">
        <v>300000</v>
      </c>
      <c r="D452" s="1461">
        <f>C452/C451*100</f>
        <v>100</v>
      </c>
      <c r="E452" s="1462">
        <v>3</v>
      </c>
      <c r="F452" s="1463" t="s">
        <v>561</v>
      </c>
      <c r="G452" s="1168"/>
      <c r="H452" s="1168"/>
      <c r="I452" s="1168"/>
      <c r="J452" s="1168"/>
      <c r="K452" s="1168"/>
      <c r="L452" s="1168"/>
      <c r="M452" s="1168"/>
      <c r="N452" s="1168"/>
      <c r="O452" s="1168"/>
      <c r="P452" s="1168"/>
      <c r="Q452" s="1168"/>
      <c r="R452" s="1168"/>
      <c r="S452" s="1168"/>
      <c r="T452" s="1168"/>
      <c r="U452" s="1168"/>
      <c r="V452" s="1168"/>
      <c r="W452" s="1168"/>
      <c r="X452" s="1168"/>
      <c r="Y452" s="1168"/>
    </row>
    <row r="453" spans="1:25" ht="14.25" customHeight="1">
      <c r="A453" s="1454"/>
      <c r="B453" s="1460"/>
      <c r="C453" s="1461"/>
      <c r="D453" s="1461"/>
      <c r="E453" s="1464"/>
      <c r="F453" s="1465"/>
      <c r="G453" s="1168"/>
      <c r="H453" s="1168"/>
      <c r="I453" s="1168"/>
      <c r="J453" s="1168"/>
      <c r="K453" s="1168"/>
      <c r="L453" s="1168"/>
      <c r="M453" s="1168"/>
      <c r="N453" s="1168"/>
      <c r="O453" s="1168"/>
      <c r="P453" s="1168"/>
      <c r="Q453" s="1168"/>
      <c r="R453" s="1168"/>
      <c r="S453" s="1168"/>
      <c r="T453" s="1168"/>
      <c r="U453" s="1168"/>
      <c r="V453" s="1168"/>
      <c r="W453" s="1168"/>
      <c r="X453" s="1168"/>
      <c r="Y453" s="1168"/>
    </row>
    <row r="454" spans="1:25" ht="14.25" customHeight="1">
      <c r="A454" s="1466" t="s">
        <v>73</v>
      </c>
      <c r="B454" s="1467" t="s">
        <v>615</v>
      </c>
      <c r="C454" s="1468">
        <f>SUM(C455:C466)</f>
        <v>15351000</v>
      </c>
      <c r="D454" s="1461"/>
      <c r="E454" s="1464"/>
      <c r="F454" s="1465"/>
      <c r="G454" s="1168"/>
      <c r="H454" s="1168"/>
      <c r="I454" s="1168"/>
      <c r="J454" s="1168"/>
      <c r="K454" s="1168"/>
      <c r="L454" s="1168"/>
      <c r="M454" s="1168"/>
      <c r="N454" s="1168"/>
      <c r="O454" s="1168"/>
      <c r="P454" s="1168"/>
      <c r="Q454" s="1168"/>
      <c r="R454" s="1168"/>
      <c r="S454" s="1168"/>
      <c r="T454" s="1168"/>
      <c r="U454" s="1168"/>
      <c r="V454" s="1168"/>
      <c r="W454" s="1168"/>
      <c r="X454" s="1168"/>
      <c r="Y454" s="1168"/>
    </row>
    <row r="455" spans="1:25" ht="14.25" customHeight="1">
      <c r="A455" s="1454"/>
      <c r="B455" s="1460" t="s">
        <v>616</v>
      </c>
      <c r="C455" s="1461">
        <v>640000</v>
      </c>
      <c r="D455" s="1461">
        <f>C455/C454*100</f>
        <v>4.1691095042668227</v>
      </c>
      <c r="E455" s="1469">
        <v>20</v>
      </c>
      <c r="F455" s="1463" t="s">
        <v>561</v>
      </c>
      <c r="G455" s="1168"/>
      <c r="H455" s="1168"/>
      <c r="I455" s="1168"/>
      <c r="J455" s="1168"/>
      <c r="K455" s="1168"/>
      <c r="L455" s="1168"/>
      <c r="M455" s="1168"/>
      <c r="N455" s="1168"/>
      <c r="O455" s="1168"/>
      <c r="P455" s="1168"/>
      <c r="Q455" s="1168"/>
      <c r="R455" s="1168"/>
      <c r="S455" s="1168"/>
      <c r="T455" s="1168"/>
      <c r="U455" s="1168"/>
      <c r="V455" s="1168"/>
      <c r="W455" s="1168"/>
      <c r="X455" s="1168"/>
      <c r="Y455" s="1168"/>
    </row>
    <row r="456" spans="1:25" ht="14.25" customHeight="1">
      <c r="A456" s="1454"/>
      <c r="B456" s="1460" t="s">
        <v>617</v>
      </c>
      <c r="C456" s="1461">
        <v>405000</v>
      </c>
      <c r="D456" s="1461">
        <f>C456/C454*100</f>
        <v>2.638264608168849</v>
      </c>
      <c r="E456" s="1469">
        <v>15</v>
      </c>
      <c r="F456" s="1463" t="s">
        <v>561</v>
      </c>
      <c r="G456" s="1168"/>
      <c r="H456" s="1168"/>
      <c r="I456" s="1168"/>
      <c r="J456" s="1168"/>
      <c r="K456" s="1168"/>
      <c r="L456" s="1168"/>
      <c r="M456" s="1168"/>
      <c r="N456" s="1168"/>
      <c r="O456" s="1168"/>
      <c r="P456" s="1168"/>
      <c r="Q456" s="1168"/>
      <c r="R456" s="1168"/>
      <c r="S456" s="1168"/>
      <c r="T456" s="1168"/>
      <c r="U456" s="1168"/>
      <c r="V456" s="1168"/>
      <c r="W456" s="1168"/>
      <c r="X456" s="1168"/>
      <c r="Y456" s="1168"/>
    </row>
    <row r="457" spans="1:25" ht="14.25" customHeight="1">
      <c r="A457" s="1454"/>
      <c r="B457" s="1460" t="s">
        <v>618</v>
      </c>
      <c r="C457" s="1461">
        <v>78000</v>
      </c>
      <c r="D457" s="1461">
        <f>C457/C454*100</f>
        <v>0.50811022083251911</v>
      </c>
      <c r="E457" s="1461">
        <v>3</v>
      </c>
      <c r="F457" s="1463" t="s">
        <v>561</v>
      </c>
      <c r="G457" s="1168"/>
      <c r="H457" s="1168"/>
      <c r="I457" s="1168"/>
      <c r="J457" s="1168"/>
      <c r="K457" s="1168"/>
      <c r="L457" s="1168"/>
      <c r="M457" s="1168"/>
      <c r="N457" s="1168"/>
      <c r="O457" s="1168"/>
      <c r="P457" s="1168"/>
      <c r="Q457" s="1168"/>
      <c r="R457" s="1168"/>
      <c r="S457" s="1168"/>
      <c r="T457" s="1168"/>
      <c r="U457" s="1168"/>
      <c r="V457" s="1168"/>
      <c r="W457" s="1168"/>
      <c r="X457" s="1168"/>
      <c r="Y457" s="1168"/>
    </row>
    <row r="458" spans="1:25" ht="14.25" customHeight="1">
      <c r="A458" s="1454"/>
      <c r="B458" s="1460" t="s">
        <v>619</v>
      </c>
      <c r="C458" s="1461">
        <v>88000</v>
      </c>
      <c r="D458" s="1461">
        <f>C458/C454*100</f>
        <v>0.57325255683668819</v>
      </c>
      <c r="E458" s="1469">
        <v>11</v>
      </c>
      <c r="F458" s="1463" t="s">
        <v>561</v>
      </c>
      <c r="G458" s="1168"/>
      <c r="H458" s="1168"/>
      <c r="I458" s="1168"/>
      <c r="J458" s="1168"/>
      <c r="K458" s="1168"/>
      <c r="L458" s="1168"/>
      <c r="M458" s="1168"/>
      <c r="N458" s="1168"/>
      <c r="O458" s="1168"/>
      <c r="P458" s="1168"/>
      <c r="Q458" s="1168"/>
      <c r="R458" s="1168"/>
      <c r="S458" s="1168"/>
      <c r="T458" s="1168"/>
      <c r="U458" s="1168"/>
      <c r="V458" s="1168"/>
      <c r="W458" s="1168"/>
      <c r="X458" s="1168"/>
      <c r="Y458" s="1168"/>
    </row>
    <row r="459" spans="1:25" ht="14.25" customHeight="1">
      <c r="A459" s="1454"/>
      <c r="B459" s="1460" t="s">
        <v>620</v>
      </c>
      <c r="C459" s="1461">
        <v>675000</v>
      </c>
      <c r="D459" s="1461">
        <f>C459/C454*100</f>
        <v>4.3971076802814144</v>
      </c>
      <c r="E459" s="1461">
        <v>25</v>
      </c>
      <c r="F459" s="1463" t="s">
        <v>561</v>
      </c>
      <c r="G459" s="1168"/>
      <c r="H459" s="1168"/>
      <c r="I459" s="1168"/>
      <c r="J459" s="1168"/>
      <c r="K459" s="1168"/>
      <c r="L459" s="1168"/>
      <c r="M459" s="1168"/>
      <c r="N459" s="1168"/>
      <c r="O459" s="1168"/>
      <c r="P459" s="1168"/>
      <c r="Q459" s="1168"/>
      <c r="R459" s="1168"/>
      <c r="S459" s="1168"/>
      <c r="T459" s="1168"/>
      <c r="U459" s="1168"/>
      <c r="V459" s="1168"/>
      <c r="W459" s="1168"/>
      <c r="X459" s="1168"/>
      <c r="Y459" s="1168"/>
    </row>
    <row r="460" spans="1:25" ht="14.25" customHeight="1">
      <c r="A460" s="1454"/>
      <c r="B460" s="1470" t="s">
        <v>621</v>
      </c>
      <c r="C460" s="1461">
        <v>650000</v>
      </c>
      <c r="D460" s="1461">
        <f>C460/C454*100</f>
        <v>4.2342518402709928</v>
      </c>
      <c r="E460" s="1469">
        <v>50</v>
      </c>
      <c r="F460" s="1463" t="s">
        <v>561</v>
      </c>
      <c r="G460" s="1168"/>
      <c r="H460" s="1168"/>
      <c r="I460" s="1168"/>
      <c r="J460" s="1168"/>
      <c r="K460" s="1168"/>
      <c r="L460" s="1168"/>
      <c r="M460" s="1168"/>
      <c r="N460" s="1168"/>
      <c r="O460" s="1168"/>
      <c r="P460" s="1168"/>
      <c r="Q460" s="1168"/>
      <c r="R460" s="1168"/>
      <c r="S460" s="1168"/>
      <c r="T460" s="1168"/>
      <c r="U460" s="1168"/>
      <c r="V460" s="1168"/>
      <c r="W460" s="1168"/>
      <c r="X460" s="1168"/>
      <c r="Y460" s="1168"/>
    </row>
    <row r="461" spans="1:25" ht="14.25" customHeight="1">
      <c r="A461" s="1454"/>
      <c r="B461" s="1471" t="s">
        <v>622</v>
      </c>
      <c r="C461" s="1461">
        <v>1200000</v>
      </c>
      <c r="D461" s="1461">
        <f>C461/C454*100</f>
        <v>7.8170803205002928</v>
      </c>
      <c r="E461" s="1469">
        <v>150</v>
      </c>
      <c r="F461" s="1463" t="s">
        <v>561</v>
      </c>
      <c r="G461" s="1168"/>
      <c r="H461" s="1168"/>
      <c r="I461" s="1168"/>
      <c r="J461" s="1168"/>
      <c r="K461" s="1168"/>
      <c r="L461" s="1168"/>
      <c r="M461" s="1168"/>
      <c r="N461" s="1168"/>
      <c r="O461" s="1168"/>
      <c r="P461" s="1168"/>
      <c r="Q461" s="1168"/>
      <c r="R461" s="1168"/>
      <c r="S461" s="1168"/>
      <c r="T461" s="1168"/>
      <c r="U461" s="1168"/>
      <c r="V461" s="1168"/>
      <c r="W461" s="1168"/>
      <c r="X461" s="1168"/>
      <c r="Y461" s="1168"/>
    </row>
    <row r="462" spans="1:25" ht="14.25" customHeight="1">
      <c r="A462" s="1454"/>
      <c r="B462" s="1471" t="s">
        <v>623</v>
      </c>
      <c r="C462" s="1461">
        <v>2050000</v>
      </c>
      <c r="D462" s="1461">
        <f>C462/C454*100</f>
        <v>13.354178880854667</v>
      </c>
      <c r="E462" s="1469">
        <v>50</v>
      </c>
      <c r="F462" s="1463" t="s">
        <v>561</v>
      </c>
      <c r="G462" s="1168"/>
      <c r="H462" s="1168"/>
      <c r="I462" s="1168"/>
      <c r="J462" s="1168"/>
      <c r="K462" s="1168"/>
      <c r="L462" s="1168"/>
      <c r="M462" s="1168"/>
      <c r="N462" s="1168"/>
      <c r="O462" s="1168"/>
      <c r="P462" s="1168"/>
      <c r="Q462" s="1168"/>
      <c r="R462" s="1168"/>
      <c r="S462" s="1168"/>
      <c r="T462" s="1168"/>
      <c r="U462" s="1168"/>
      <c r="V462" s="1168"/>
      <c r="W462" s="1168"/>
      <c r="X462" s="1168"/>
      <c r="Y462" s="1168"/>
    </row>
    <row r="463" spans="1:25" ht="14.25" customHeight="1">
      <c r="A463" s="1454"/>
      <c r="B463" s="1472" t="s">
        <v>624</v>
      </c>
      <c r="C463" s="1461">
        <v>3600000</v>
      </c>
      <c r="D463" s="1461">
        <f>C463/C454*100</f>
        <v>23.451240961500879</v>
      </c>
      <c r="E463" s="1469">
        <v>150</v>
      </c>
      <c r="F463" s="1463" t="s">
        <v>561</v>
      </c>
      <c r="G463" s="1168"/>
      <c r="H463" s="1168"/>
      <c r="I463" s="1168"/>
      <c r="J463" s="1168"/>
      <c r="K463" s="1168"/>
      <c r="L463" s="1168"/>
      <c r="M463" s="1168"/>
      <c r="N463" s="1168"/>
      <c r="O463" s="1168"/>
      <c r="P463" s="1168"/>
      <c r="Q463" s="1168"/>
      <c r="R463" s="1168"/>
      <c r="S463" s="1168"/>
      <c r="T463" s="1168"/>
      <c r="U463" s="1168"/>
      <c r="V463" s="1168"/>
      <c r="W463" s="1168"/>
      <c r="X463" s="1168"/>
      <c r="Y463" s="1168"/>
    </row>
    <row r="464" spans="1:25" ht="14.25" customHeight="1">
      <c r="A464" s="1454"/>
      <c r="B464" s="1471" t="s">
        <v>625</v>
      </c>
      <c r="C464" s="1461">
        <v>5250000</v>
      </c>
      <c r="D464" s="1461">
        <f>C464/C454*100</f>
        <v>34.199726402188787</v>
      </c>
      <c r="E464" s="1469">
        <v>150</v>
      </c>
      <c r="F464" s="1463" t="s">
        <v>561</v>
      </c>
      <c r="G464" s="1168"/>
      <c r="H464" s="1168"/>
      <c r="I464" s="1168"/>
      <c r="J464" s="1168"/>
      <c r="K464" s="1168"/>
      <c r="L464" s="1168"/>
      <c r="M464" s="1168"/>
      <c r="N464" s="1168"/>
      <c r="O464" s="1168"/>
      <c r="P464" s="1168"/>
      <c r="Q464" s="1168"/>
      <c r="R464" s="1168"/>
      <c r="S464" s="1168"/>
      <c r="T464" s="1168"/>
      <c r="U464" s="1168"/>
      <c r="V464" s="1168"/>
      <c r="W464" s="1168"/>
      <c r="X464" s="1168"/>
      <c r="Y464" s="1168"/>
    </row>
    <row r="465" spans="1:25" ht="14.25" customHeight="1">
      <c r="A465" s="1454"/>
      <c r="B465" s="1472" t="s">
        <v>626</v>
      </c>
      <c r="C465" s="1461">
        <v>330000</v>
      </c>
      <c r="D465" s="1461">
        <f>C465/C454*100</f>
        <v>2.1496970881375805</v>
      </c>
      <c r="E465" s="1469">
        <v>10</v>
      </c>
      <c r="F465" s="1463" t="s">
        <v>561</v>
      </c>
      <c r="G465" s="1168"/>
      <c r="H465" s="1168"/>
      <c r="I465" s="1168"/>
      <c r="J465" s="1168"/>
      <c r="K465" s="1168"/>
      <c r="L465" s="1168"/>
      <c r="M465" s="1168"/>
      <c r="N465" s="1168"/>
      <c r="O465" s="1168"/>
      <c r="P465" s="1168"/>
      <c r="Q465" s="1168"/>
      <c r="R465" s="1168"/>
      <c r="S465" s="1168"/>
      <c r="T465" s="1168"/>
      <c r="U465" s="1168"/>
      <c r="V465" s="1168"/>
      <c r="W465" s="1168"/>
      <c r="X465" s="1168"/>
      <c r="Y465" s="1168"/>
    </row>
    <row r="466" spans="1:25" ht="14.25" customHeight="1">
      <c r="A466" s="1454"/>
      <c r="B466" s="1473" t="s">
        <v>627</v>
      </c>
      <c r="C466" s="1461">
        <v>385000</v>
      </c>
      <c r="D466" s="1461">
        <f>C466/C454*100</f>
        <v>2.5079799361605106</v>
      </c>
      <c r="E466" s="1469">
        <v>7</v>
      </c>
      <c r="F466" s="1463" t="s">
        <v>561</v>
      </c>
      <c r="G466" s="1168"/>
      <c r="H466" s="1168"/>
      <c r="I466" s="1168"/>
      <c r="J466" s="1168"/>
      <c r="K466" s="1168"/>
      <c r="L466" s="1168"/>
      <c r="M466" s="1168"/>
      <c r="N466" s="1168"/>
      <c r="O466" s="1168"/>
      <c r="P466" s="1168"/>
      <c r="Q466" s="1168"/>
      <c r="R466" s="1168"/>
      <c r="S466" s="1168"/>
      <c r="T466" s="1168"/>
      <c r="U466" s="1168"/>
      <c r="V466" s="1168"/>
      <c r="W466" s="1168"/>
      <c r="X466" s="1168"/>
      <c r="Y466" s="1168"/>
    </row>
    <row r="467" spans="1:25" ht="14.25" customHeight="1">
      <c r="A467" s="1454"/>
      <c r="B467" s="1460"/>
      <c r="C467" s="1461"/>
      <c r="D467" s="1461"/>
      <c r="E467" s="1464"/>
      <c r="F467" s="1463"/>
      <c r="G467" s="1168"/>
      <c r="H467" s="1168"/>
      <c r="I467" s="1168"/>
      <c r="J467" s="1168"/>
      <c r="K467" s="1168"/>
      <c r="L467" s="1168"/>
      <c r="M467" s="1168"/>
      <c r="N467" s="1168"/>
      <c r="O467" s="1168"/>
      <c r="P467" s="1168"/>
      <c r="Q467" s="1168"/>
      <c r="R467" s="1168"/>
      <c r="S467" s="1168"/>
      <c r="T467" s="1168"/>
      <c r="U467" s="1168"/>
      <c r="V467" s="1168"/>
      <c r="W467" s="1168"/>
      <c r="X467" s="1168"/>
      <c r="Y467" s="1168"/>
    </row>
    <row r="468" spans="1:25" ht="14.25" customHeight="1">
      <c r="A468" s="1466" t="s">
        <v>76</v>
      </c>
      <c r="B468" s="1474" t="s">
        <v>77</v>
      </c>
      <c r="C468" s="1468">
        <f>SUM(C469:C471)</f>
        <v>960000</v>
      </c>
      <c r="D468" s="1461"/>
      <c r="E468" s="1464"/>
      <c r="F468" s="1463" t="s">
        <v>561</v>
      </c>
      <c r="G468" s="1168"/>
      <c r="H468" s="1168"/>
      <c r="I468" s="1168"/>
      <c r="J468" s="1168"/>
      <c r="K468" s="1168"/>
      <c r="L468" s="1168"/>
      <c r="M468" s="1168"/>
      <c r="N468" s="1168"/>
      <c r="O468" s="1168"/>
      <c r="P468" s="1168"/>
      <c r="Q468" s="1168"/>
      <c r="R468" s="1168"/>
      <c r="S468" s="1168"/>
      <c r="T468" s="1168"/>
      <c r="U468" s="1168"/>
      <c r="V468" s="1168"/>
      <c r="W468" s="1168"/>
      <c r="X468" s="1168"/>
      <c r="Y468" s="1168"/>
    </row>
    <row r="469" spans="1:25" ht="14.25" customHeight="1">
      <c r="A469" s="1475"/>
      <c r="B469" s="1476" t="s">
        <v>628</v>
      </c>
      <c r="C469" s="1477">
        <v>160000</v>
      </c>
      <c r="D469" s="1461">
        <f>C469/C468*100</f>
        <v>16.666666666666664</v>
      </c>
      <c r="E469" s="1478">
        <v>10</v>
      </c>
      <c r="F469" s="1463" t="s">
        <v>561</v>
      </c>
      <c r="G469" s="1476"/>
      <c r="H469" s="1476"/>
      <c r="I469" s="1168"/>
      <c r="J469" s="1168"/>
      <c r="K469" s="1168"/>
      <c r="L469" s="1168"/>
      <c r="M469" s="1168"/>
      <c r="N469" s="1168"/>
      <c r="O469" s="1168"/>
      <c r="P469" s="1168"/>
      <c r="Q469" s="1168"/>
      <c r="R469" s="1168"/>
      <c r="S469" s="1168"/>
      <c r="T469" s="1168"/>
      <c r="U469" s="1168"/>
      <c r="V469" s="1168"/>
      <c r="W469" s="1168"/>
      <c r="X469" s="1168"/>
      <c r="Y469" s="1168"/>
    </row>
    <row r="470" spans="1:25" ht="14.25" customHeight="1">
      <c r="A470" s="1466"/>
      <c r="B470" s="1479" t="s">
        <v>490</v>
      </c>
      <c r="C470" s="1480">
        <v>300000</v>
      </c>
      <c r="D470" s="1461">
        <f>C470/C468*100</f>
        <v>31.25</v>
      </c>
      <c r="E470" s="1481">
        <v>1</v>
      </c>
      <c r="F470" s="1463" t="s">
        <v>561</v>
      </c>
      <c r="G470" s="1476"/>
      <c r="H470" s="1476"/>
      <c r="I470" s="1168"/>
      <c r="J470" s="1168"/>
      <c r="K470" s="1168"/>
      <c r="L470" s="1168"/>
      <c r="M470" s="1168"/>
      <c r="N470" s="1168"/>
      <c r="O470" s="1168"/>
      <c r="P470" s="1168"/>
      <c r="Q470" s="1168"/>
      <c r="R470" s="1168"/>
      <c r="S470" s="1168"/>
      <c r="T470" s="1168"/>
      <c r="U470" s="1168"/>
      <c r="V470" s="1168"/>
      <c r="W470" s="1168"/>
      <c r="X470" s="1168"/>
      <c r="Y470" s="1168"/>
    </row>
    <row r="471" spans="1:25" ht="14.25" customHeight="1">
      <c r="A471" s="1466"/>
      <c r="B471" s="1482" t="s">
        <v>629</v>
      </c>
      <c r="C471" s="1480">
        <v>500000</v>
      </c>
      <c r="D471" s="1461">
        <f>C471/C468*100</f>
        <v>52.083333333333336</v>
      </c>
      <c r="E471" s="1481">
        <v>1</v>
      </c>
      <c r="F471" s="1463" t="s">
        <v>561</v>
      </c>
      <c r="G471" s="1476"/>
      <c r="H471" s="1476"/>
      <c r="I471" s="1168"/>
      <c r="J471" s="1168"/>
      <c r="K471" s="1168"/>
      <c r="L471" s="1168"/>
      <c r="M471" s="1168"/>
      <c r="N471" s="1168"/>
      <c r="O471" s="1168"/>
      <c r="P471" s="1168"/>
      <c r="Q471" s="1168"/>
      <c r="R471" s="1168"/>
      <c r="S471" s="1168"/>
      <c r="T471" s="1168"/>
      <c r="U471" s="1168"/>
      <c r="V471" s="1168"/>
      <c r="W471" s="1168"/>
      <c r="X471" s="1168"/>
      <c r="Y471" s="1168"/>
    </row>
    <row r="472" spans="1:25" ht="14.25" customHeight="1">
      <c r="A472" s="1466"/>
      <c r="B472" s="1460"/>
      <c r="C472" s="1461"/>
      <c r="D472" s="1461"/>
      <c r="E472" s="1464"/>
      <c r="F472" s="1463"/>
      <c r="G472" s="1168"/>
      <c r="H472" s="1168"/>
      <c r="I472" s="1168"/>
      <c r="J472" s="1168"/>
      <c r="K472" s="1168"/>
      <c r="L472" s="1168"/>
      <c r="M472" s="1168"/>
      <c r="N472" s="1168"/>
      <c r="O472" s="1168"/>
      <c r="P472" s="1168"/>
      <c r="Q472" s="1168"/>
      <c r="R472" s="1168"/>
      <c r="S472" s="1168"/>
      <c r="T472" s="1168"/>
      <c r="U472" s="1168"/>
      <c r="V472" s="1168"/>
      <c r="W472" s="1168"/>
      <c r="X472" s="1168"/>
      <c r="Y472" s="1168"/>
    </row>
    <row r="473" spans="1:25" ht="14.25" customHeight="1">
      <c r="A473" s="1466" t="s">
        <v>335</v>
      </c>
      <c r="B473" s="1483" t="s">
        <v>630</v>
      </c>
      <c r="C473" s="1468">
        <f>C474</f>
        <v>2100000</v>
      </c>
      <c r="D473" s="1461"/>
      <c r="E473" s="1464"/>
      <c r="F473" s="1463" t="s">
        <v>561</v>
      </c>
      <c r="G473" s="1168"/>
      <c r="H473" s="1168"/>
      <c r="I473" s="1168"/>
      <c r="J473" s="1168"/>
      <c r="K473" s="1168"/>
      <c r="L473" s="1168"/>
      <c r="M473" s="1168"/>
      <c r="N473" s="1168"/>
      <c r="O473" s="1168"/>
      <c r="P473" s="1168"/>
      <c r="Q473" s="1168"/>
      <c r="R473" s="1168"/>
      <c r="S473" s="1168"/>
      <c r="T473" s="1168"/>
      <c r="U473" s="1168"/>
      <c r="V473" s="1168"/>
      <c r="W473" s="1168"/>
      <c r="X473" s="1168"/>
      <c r="Y473" s="1168"/>
    </row>
    <row r="474" spans="1:25" ht="14.25" customHeight="1">
      <c r="A474" s="1466"/>
      <c r="B474" s="1484" t="s">
        <v>631</v>
      </c>
      <c r="C474" s="1485">
        <v>2100000</v>
      </c>
      <c r="D474" s="1461">
        <f>C474/C473*100</f>
        <v>100</v>
      </c>
      <c r="E474" s="1462">
        <v>6</v>
      </c>
      <c r="F474" s="1463" t="s">
        <v>561</v>
      </c>
      <c r="G474" s="1168"/>
      <c r="H474" s="1168"/>
      <c r="I474" s="1168"/>
      <c r="J474" s="1168"/>
      <c r="K474" s="1168"/>
      <c r="L474" s="1168"/>
      <c r="M474" s="1168"/>
      <c r="N474" s="1168"/>
      <c r="O474" s="1168"/>
      <c r="P474" s="1168"/>
      <c r="Q474" s="1168"/>
      <c r="R474" s="1168"/>
      <c r="S474" s="1168"/>
      <c r="T474" s="1168"/>
      <c r="U474" s="1168"/>
      <c r="V474" s="1168"/>
      <c r="W474" s="1168"/>
      <c r="X474" s="1168"/>
      <c r="Y474" s="1168"/>
    </row>
    <row r="475" spans="1:25" ht="14.25" customHeight="1">
      <c r="A475" s="1466"/>
      <c r="B475" s="1460"/>
      <c r="C475" s="1461"/>
      <c r="D475" s="1461"/>
      <c r="E475" s="1464"/>
      <c r="F475" s="1463" t="s">
        <v>561</v>
      </c>
      <c r="G475" s="1168"/>
      <c r="H475" s="1168"/>
      <c r="I475" s="1168"/>
      <c r="J475" s="1168"/>
      <c r="K475" s="1168"/>
      <c r="L475" s="1168"/>
      <c r="M475" s="1168"/>
      <c r="N475" s="1168"/>
      <c r="O475" s="1168"/>
      <c r="P475" s="1168"/>
      <c r="Q475" s="1168"/>
      <c r="R475" s="1168"/>
      <c r="S475" s="1168"/>
      <c r="T475" s="1168"/>
      <c r="U475" s="1168"/>
      <c r="V475" s="1168"/>
      <c r="W475" s="1168"/>
      <c r="X475" s="1168"/>
      <c r="Y475" s="1168"/>
    </row>
    <row r="476" spans="1:25" ht="30" customHeight="1">
      <c r="A476" s="1466" t="s">
        <v>152</v>
      </c>
      <c r="B476" s="1486" t="s">
        <v>229</v>
      </c>
      <c r="C476" s="1468">
        <f>SUM(C477:C478)</f>
        <v>183000</v>
      </c>
      <c r="D476" s="1461"/>
      <c r="E476" s="1464"/>
      <c r="F476" s="1463" t="s">
        <v>561</v>
      </c>
      <c r="G476" s="1168"/>
      <c r="H476" s="1168"/>
      <c r="I476" s="1168"/>
      <c r="J476" s="1168"/>
      <c r="K476" s="1168"/>
      <c r="L476" s="1168"/>
      <c r="M476" s="1168"/>
      <c r="N476" s="1168"/>
      <c r="O476" s="1168"/>
      <c r="P476" s="1168"/>
      <c r="Q476" s="1168"/>
      <c r="R476" s="1168"/>
      <c r="S476" s="1168"/>
      <c r="T476" s="1168"/>
      <c r="U476" s="1168"/>
      <c r="V476" s="1168"/>
      <c r="W476" s="1168"/>
      <c r="X476" s="1168"/>
      <c r="Y476" s="1168"/>
    </row>
    <row r="477" spans="1:25" ht="14.25" customHeight="1">
      <c r="A477" s="1466"/>
      <c r="B477" s="1460" t="s">
        <v>632</v>
      </c>
      <c r="C477" s="1461">
        <v>156000</v>
      </c>
      <c r="D477" s="1461">
        <f>C477/C476*100</f>
        <v>85.245901639344254</v>
      </c>
      <c r="E477" s="1469">
        <v>24</v>
      </c>
      <c r="F477" s="1463" t="s">
        <v>561</v>
      </c>
      <c r="G477" s="1168"/>
      <c r="H477" s="1168"/>
      <c r="I477" s="1168"/>
      <c r="J477" s="1168"/>
      <c r="K477" s="1168"/>
      <c r="L477" s="1168"/>
      <c r="M477" s="1168"/>
      <c r="N477" s="1168"/>
      <c r="O477" s="1168"/>
      <c r="P477" s="1168"/>
      <c r="Q477" s="1168"/>
      <c r="R477" s="1168"/>
      <c r="S477" s="1168"/>
      <c r="T477" s="1168"/>
      <c r="U477" s="1168"/>
      <c r="V477" s="1168"/>
      <c r="W477" s="1168"/>
      <c r="X477" s="1168"/>
      <c r="Y477" s="1168"/>
    </row>
    <row r="478" spans="1:25" ht="14.25" customHeight="1">
      <c r="A478" s="1466"/>
      <c r="B478" s="1484" t="s">
        <v>633</v>
      </c>
      <c r="C478" s="1461">
        <v>27000</v>
      </c>
      <c r="D478" s="1461">
        <f>C478/C476*100</f>
        <v>14.754098360655737</v>
      </c>
      <c r="E478" s="1461">
        <v>1</v>
      </c>
      <c r="F478" s="1463" t="s">
        <v>561</v>
      </c>
      <c r="G478" s="1168"/>
      <c r="H478" s="1168"/>
      <c r="I478" s="1168"/>
      <c r="J478" s="1168"/>
      <c r="K478" s="1168"/>
      <c r="L478" s="1168"/>
      <c r="M478" s="1168"/>
      <c r="N478" s="1168"/>
      <c r="O478" s="1168"/>
      <c r="P478" s="1168"/>
      <c r="Q478" s="1168"/>
      <c r="R478" s="1168"/>
      <c r="S478" s="1168"/>
      <c r="T478" s="1168"/>
      <c r="U478" s="1168"/>
      <c r="V478" s="1168"/>
      <c r="W478" s="1168"/>
      <c r="X478" s="1168"/>
      <c r="Y478" s="1168"/>
    </row>
    <row r="479" spans="1:25" ht="14.25" customHeight="1">
      <c r="A479" s="1466"/>
      <c r="B479" s="1460"/>
      <c r="C479" s="1468"/>
      <c r="D479" s="1461"/>
      <c r="E479" s="1464"/>
      <c r="F479" s="1463"/>
      <c r="G479" s="1168"/>
      <c r="H479" s="1168"/>
      <c r="I479" s="1168"/>
      <c r="J479" s="1168"/>
      <c r="K479" s="1168"/>
      <c r="L479" s="1168"/>
      <c r="M479" s="1168"/>
      <c r="N479" s="1168"/>
      <c r="O479" s="1168"/>
      <c r="P479" s="1168"/>
      <c r="Q479" s="1168"/>
      <c r="R479" s="1168"/>
      <c r="S479" s="1168"/>
      <c r="T479" s="1168"/>
      <c r="U479" s="1168"/>
      <c r="V479" s="1168"/>
      <c r="W479" s="1168"/>
      <c r="X479" s="1168"/>
      <c r="Y479" s="1168"/>
    </row>
    <row r="480" spans="1:25" ht="14.25" customHeight="1">
      <c r="A480" s="1466" t="s">
        <v>99</v>
      </c>
      <c r="B480" s="1483" t="s">
        <v>634</v>
      </c>
      <c r="C480" s="1468">
        <f>SUM(C481:C483)</f>
        <v>3375000</v>
      </c>
      <c r="D480" s="1461"/>
      <c r="E480" s="1464"/>
      <c r="F480" s="1463" t="s">
        <v>561</v>
      </c>
      <c r="G480" s="1168"/>
      <c r="H480" s="1168"/>
      <c r="I480" s="1168"/>
      <c r="J480" s="1168"/>
      <c r="K480" s="1168"/>
      <c r="L480" s="1168"/>
      <c r="M480" s="1168"/>
      <c r="N480" s="1168"/>
      <c r="O480" s="1168"/>
      <c r="P480" s="1168"/>
      <c r="Q480" s="1168"/>
      <c r="R480" s="1168"/>
      <c r="S480" s="1168"/>
      <c r="T480" s="1168"/>
      <c r="U480" s="1168"/>
      <c r="V480" s="1168"/>
      <c r="W480" s="1168"/>
      <c r="X480" s="1168"/>
      <c r="Y480" s="1168"/>
    </row>
    <row r="481" spans="1:25" ht="14.25" customHeight="1">
      <c r="A481" s="1466"/>
      <c r="B481" s="1484" t="s">
        <v>635</v>
      </c>
      <c r="C481" s="1461">
        <v>375000</v>
      </c>
      <c r="D481" s="1461">
        <f>C481/C480*100</f>
        <v>11.111111111111111</v>
      </c>
      <c r="E481" s="1469">
        <v>25</v>
      </c>
      <c r="F481" s="1463" t="s">
        <v>561</v>
      </c>
      <c r="G481" s="1168"/>
      <c r="H481" s="1168"/>
      <c r="I481" s="1168"/>
      <c r="J481" s="1168"/>
      <c r="K481" s="1168"/>
      <c r="L481" s="1168"/>
      <c r="M481" s="1168"/>
      <c r="N481" s="1168"/>
      <c r="O481" s="1168"/>
      <c r="P481" s="1168"/>
      <c r="Q481" s="1168"/>
      <c r="R481" s="1168"/>
      <c r="S481" s="1168"/>
      <c r="T481" s="1168"/>
      <c r="U481" s="1168"/>
      <c r="V481" s="1168"/>
      <c r="W481" s="1168"/>
      <c r="X481" s="1168"/>
      <c r="Y481" s="1168"/>
    </row>
    <row r="482" spans="1:25" ht="14.25" customHeight="1">
      <c r="A482" s="1466"/>
      <c r="B482" s="1484" t="s">
        <v>636</v>
      </c>
      <c r="C482" s="1461">
        <v>1125000</v>
      </c>
      <c r="D482" s="1461">
        <f>C482/C480*100</f>
        <v>33.333333333333329</v>
      </c>
      <c r="E482" s="1487">
        <v>25</v>
      </c>
      <c r="F482" s="1463" t="s">
        <v>561</v>
      </c>
      <c r="G482" s="1168"/>
      <c r="H482" s="1168"/>
      <c r="I482" s="1168"/>
      <c r="J482" s="1168"/>
      <c r="K482" s="1168"/>
      <c r="L482" s="1168"/>
      <c r="M482" s="1168"/>
      <c r="N482" s="1168"/>
      <c r="O482" s="1168"/>
      <c r="P482" s="1168"/>
      <c r="Q482" s="1168"/>
      <c r="R482" s="1168"/>
      <c r="S482" s="1168"/>
      <c r="T482" s="1168"/>
      <c r="U482" s="1168"/>
      <c r="V482" s="1168"/>
      <c r="W482" s="1168"/>
      <c r="X482" s="1168"/>
      <c r="Y482" s="1168"/>
    </row>
    <row r="483" spans="1:25" ht="14.25" customHeight="1">
      <c r="A483" s="1466"/>
      <c r="B483" s="1460" t="s">
        <v>637</v>
      </c>
      <c r="C483" s="1461">
        <v>1875000</v>
      </c>
      <c r="D483" s="1461">
        <f>C483/C480*100</f>
        <v>55.555555555555557</v>
      </c>
      <c r="E483" s="1469">
        <v>125</v>
      </c>
      <c r="F483" s="1463" t="s">
        <v>561</v>
      </c>
      <c r="G483" s="1168"/>
      <c r="H483" s="1168"/>
      <c r="I483" s="1168"/>
      <c r="J483" s="1168"/>
      <c r="K483" s="1168"/>
      <c r="L483" s="1168"/>
      <c r="M483" s="1168"/>
      <c r="N483" s="1168"/>
      <c r="O483" s="1168"/>
      <c r="P483" s="1168"/>
      <c r="Q483" s="1168"/>
      <c r="R483" s="1168"/>
      <c r="S483" s="1168"/>
      <c r="T483" s="1168"/>
      <c r="U483" s="1168"/>
      <c r="V483" s="1168"/>
      <c r="W483" s="1168"/>
      <c r="X483" s="1168"/>
      <c r="Y483" s="1168"/>
    </row>
    <row r="484" spans="1:25" ht="14.25" customHeight="1">
      <c r="A484" s="1466"/>
      <c r="B484" s="1460"/>
      <c r="C484" s="1461"/>
      <c r="D484" s="1461"/>
      <c r="E484" s="1464"/>
      <c r="F484" s="1463"/>
      <c r="G484" s="1168"/>
      <c r="H484" s="1168"/>
      <c r="I484" s="1168"/>
      <c r="J484" s="1168"/>
      <c r="K484" s="1168"/>
      <c r="L484" s="1168"/>
      <c r="M484" s="1168"/>
      <c r="N484" s="1168"/>
      <c r="O484" s="1168"/>
      <c r="P484" s="1168"/>
      <c r="Q484" s="1168"/>
      <c r="R484" s="1168"/>
      <c r="S484" s="1168"/>
      <c r="T484" s="1168"/>
      <c r="U484" s="1168"/>
      <c r="V484" s="1168"/>
      <c r="W484" s="1168"/>
      <c r="X484" s="1168"/>
      <c r="Y484" s="1168"/>
    </row>
    <row r="485" spans="1:25" ht="14.25" customHeight="1">
      <c r="A485" s="1466" t="s">
        <v>82</v>
      </c>
      <c r="B485" s="1483" t="s">
        <v>638</v>
      </c>
      <c r="C485" s="1468">
        <f>C486</f>
        <v>5625000</v>
      </c>
      <c r="D485" s="1461"/>
      <c r="E485" s="1464"/>
      <c r="F485" s="1463" t="s">
        <v>561</v>
      </c>
      <c r="G485" s="1168"/>
      <c r="H485" s="1168"/>
      <c r="I485" s="1168"/>
      <c r="J485" s="1168"/>
      <c r="K485" s="1168"/>
      <c r="L485" s="1168"/>
      <c r="M485" s="1168"/>
      <c r="N485" s="1168"/>
      <c r="O485" s="1168"/>
      <c r="P485" s="1168"/>
      <c r="Q485" s="1168"/>
      <c r="R485" s="1168"/>
      <c r="S485" s="1168"/>
      <c r="T485" s="1168"/>
      <c r="U485" s="1168"/>
      <c r="V485" s="1168"/>
      <c r="W485" s="1168"/>
      <c r="X485" s="1168"/>
      <c r="Y485" s="1168"/>
    </row>
    <row r="486" spans="1:25" ht="14.25" customHeight="1">
      <c r="A486" s="1466"/>
      <c r="B486" s="1460" t="s">
        <v>639</v>
      </c>
      <c r="C486" s="1481">
        <v>5625000</v>
      </c>
      <c r="D486" s="1461">
        <f>C486/C485*100</f>
        <v>100</v>
      </c>
      <c r="E486" s="1461">
        <v>25</v>
      </c>
      <c r="F486" s="1463" t="s">
        <v>561</v>
      </c>
      <c r="G486" s="1168"/>
      <c r="H486" s="1168"/>
      <c r="I486" s="1168"/>
      <c r="J486" s="1168"/>
      <c r="K486" s="1168"/>
      <c r="L486" s="1168"/>
      <c r="M486" s="1168"/>
      <c r="N486" s="1168"/>
      <c r="O486" s="1168"/>
      <c r="P486" s="1168"/>
      <c r="Q486" s="1168"/>
      <c r="R486" s="1168"/>
      <c r="S486" s="1168"/>
      <c r="T486" s="1168"/>
      <c r="U486" s="1168"/>
      <c r="V486" s="1168"/>
      <c r="W486" s="1168"/>
      <c r="X486" s="1168"/>
      <c r="Y486" s="1168"/>
    </row>
    <row r="487" spans="1:25" ht="14.25" customHeight="1">
      <c r="A487" s="1466"/>
      <c r="B487" s="1460"/>
      <c r="C487" s="1461"/>
      <c r="D487" s="1461"/>
      <c r="E487" s="1464"/>
      <c r="F487" s="1463" t="s">
        <v>561</v>
      </c>
      <c r="G487" s="1168"/>
      <c r="H487" s="1168"/>
      <c r="I487" s="1168"/>
      <c r="J487" s="1168"/>
      <c r="K487" s="1168"/>
      <c r="L487" s="1168"/>
      <c r="M487" s="1168"/>
      <c r="N487" s="1168"/>
      <c r="O487" s="1168"/>
      <c r="P487" s="1168"/>
      <c r="Q487" s="1168"/>
      <c r="R487" s="1168"/>
      <c r="S487" s="1168"/>
      <c r="T487" s="1168"/>
      <c r="U487" s="1168"/>
      <c r="V487" s="1168"/>
      <c r="W487" s="1168"/>
      <c r="X487" s="1168"/>
      <c r="Y487" s="1168"/>
    </row>
    <row r="488" spans="1:25" ht="14.25" customHeight="1">
      <c r="A488" s="1466" t="s">
        <v>337</v>
      </c>
      <c r="B488" s="1483" t="s">
        <v>338</v>
      </c>
      <c r="C488" s="1488">
        <f>C489</f>
        <v>4860000</v>
      </c>
      <c r="D488" s="1461"/>
      <c r="E488" s="1489"/>
      <c r="F488" s="1463" t="s">
        <v>561</v>
      </c>
      <c r="G488" s="1168"/>
      <c r="H488" s="1168"/>
      <c r="I488" s="1168"/>
      <c r="J488" s="1168"/>
      <c r="K488" s="1168"/>
      <c r="L488" s="1168"/>
      <c r="M488" s="1168"/>
      <c r="N488" s="1168"/>
      <c r="O488" s="1168"/>
      <c r="P488" s="1168"/>
      <c r="Q488" s="1168"/>
      <c r="R488" s="1168"/>
      <c r="S488" s="1168"/>
      <c r="T488" s="1168"/>
      <c r="U488" s="1168"/>
      <c r="V488" s="1168"/>
      <c r="W488" s="1168"/>
      <c r="X488" s="1168"/>
      <c r="Y488" s="1168"/>
    </row>
    <row r="489" spans="1:25" ht="14.25" customHeight="1">
      <c r="A489" s="1466"/>
      <c r="B489" s="1484" t="s">
        <v>640</v>
      </c>
      <c r="C489" s="1461">
        <v>4860000</v>
      </c>
      <c r="D489" s="1461">
        <f>C489/C488*100</f>
        <v>100</v>
      </c>
      <c r="E489" s="1461">
        <v>3</v>
      </c>
      <c r="F489" s="1463" t="s">
        <v>561</v>
      </c>
      <c r="G489" s="1168"/>
      <c r="H489" s="1168"/>
      <c r="I489" s="1168"/>
      <c r="J489" s="1168"/>
      <c r="K489" s="1168"/>
      <c r="L489" s="1168"/>
      <c r="M489" s="1168"/>
      <c r="N489" s="1168"/>
      <c r="O489" s="1168"/>
      <c r="P489" s="1168"/>
      <c r="Q489" s="1168"/>
      <c r="R489" s="1168"/>
      <c r="S489" s="1168"/>
      <c r="T489" s="1168"/>
      <c r="U489" s="1168"/>
      <c r="V489" s="1168"/>
      <c r="W489" s="1168"/>
      <c r="X489" s="1168"/>
      <c r="Y489" s="1168"/>
    </row>
    <row r="490" spans="1:25" ht="14.25" customHeight="1">
      <c r="A490" s="1466"/>
      <c r="B490" s="1483"/>
      <c r="C490" s="1490"/>
      <c r="D490" s="1461"/>
      <c r="E490" s="1464"/>
      <c r="F490" s="1463"/>
      <c r="G490" s="1168"/>
      <c r="H490" s="1168"/>
      <c r="I490" s="1168"/>
      <c r="J490" s="1168"/>
      <c r="K490" s="1168"/>
      <c r="L490" s="1168"/>
      <c r="M490" s="1168"/>
      <c r="N490" s="1168"/>
      <c r="O490" s="1168"/>
      <c r="P490" s="1168"/>
      <c r="Q490" s="1168"/>
      <c r="R490" s="1168"/>
      <c r="S490" s="1168"/>
      <c r="T490" s="1168"/>
      <c r="U490" s="1168"/>
      <c r="V490" s="1168"/>
      <c r="W490" s="1168"/>
      <c r="X490" s="1168"/>
      <c r="Y490" s="1168"/>
    </row>
    <row r="491" spans="1:25" ht="14.25" customHeight="1">
      <c r="A491" s="1466" t="s">
        <v>339</v>
      </c>
      <c r="B491" s="1483" t="s">
        <v>641</v>
      </c>
      <c r="C491" s="1468">
        <f>SUM(C492:C494)</f>
        <v>18500000</v>
      </c>
      <c r="D491" s="1461"/>
      <c r="E491" s="1464"/>
      <c r="F491" s="1463" t="s">
        <v>561</v>
      </c>
      <c r="G491" s="1168"/>
      <c r="H491" s="1168"/>
      <c r="I491" s="1168"/>
      <c r="J491" s="1168"/>
      <c r="K491" s="1168"/>
      <c r="L491" s="1168"/>
      <c r="M491" s="1168"/>
      <c r="N491" s="1168"/>
      <c r="O491" s="1168"/>
      <c r="P491" s="1168"/>
      <c r="Q491" s="1168"/>
      <c r="R491" s="1168"/>
      <c r="S491" s="1168"/>
      <c r="T491" s="1168"/>
      <c r="U491" s="1168"/>
      <c r="V491" s="1168"/>
      <c r="W491" s="1168"/>
      <c r="X491" s="1168"/>
      <c r="Y491" s="1168"/>
    </row>
    <row r="492" spans="1:25" ht="14.25" customHeight="1">
      <c r="A492" s="1466"/>
      <c r="B492" s="1460" t="s">
        <v>642</v>
      </c>
      <c r="C492" s="1461">
        <v>7500000</v>
      </c>
      <c r="D492" s="1461">
        <f>C492/C491*100</f>
        <v>40.54054054054054</v>
      </c>
      <c r="E492" s="1469">
        <v>1</v>
      </c>
      <c r="F492" s="1463" t="s">
        <v>561</v>
      </c>
      <c r="G492" s="1168"/>
      <c r="H492" s="1168"/>
      <c r="I492" s="1168"/>
      <c r="J492" s="1168"/>
      <c r="K492" s="1168"/>
      <c r="L492" s="1168"/>
      <c r="M492" s="1168"/>
      <c r="N492" s="1168"/>
      <c r="O492" s="1168"/>
      <c r="P492" s="1168"/>
      <c r="Q492" s="1168"/>
      <c r="R492" s="1168"/>
      <c r="S492" s="1168"/>
      <c r="T492" s="1168"/>
      <c r="U492" s="1168"/>
      <c r="V492" s="1168"/>
      <c r="W492" s="1168"/>
      <c r="X492" s="1168"/>
      <c r="Y492" s="1168"/>
    </row>
    <row r="493" spans="1:25" ht="14.25" customHeight="1">
      <c r="A493" s="1466" t="s">
        <v>49</v>
      </c>
      <c r="B493" s="1460" t="s">
        <v>643</v>
      </c>
      <c r="C493" s="1461">
        <v>6000000</v>
      </c>
      <c r="D493" s="1461">
        <f>C493/C491*100</f>
        <v>32.432432432432435</v>
      </c>
      <c r="E493" s="1469">
        <v>1</v>
      </c>
      <c r="F493" s="1463" t="s">
        <v>561</v>
      </c>
      <c r="G493" s="1168"/>
      <c r="H493" s="1168"/>
      <c r="I493" s="1168"/>
      <c r="J493" s="1168"/>
      <c r="K493" s="1168"/>
      <c r="L493" s="1168"/>
      <c r="M493" s="1168"/>
      <c r="N493" s="1168"/>
      <c r="O493" s="1168"/>
      <c r="P493" s="1168"/>
      <c r="Q493" s="1168"/>
      <c r="R493" s="1168"/>
      <c r="S493" s="1168"/>
      <c r="T493" s="1168"/>
      <c r="U493" s="1168"/>
      <c r="V493" s="1168"/>
      <c r="W493" s="1168"/>
      <c r="X493" s="1168"/>
      <c r="Y493" s="1168"/>
    </row>
    <row r="494" spans="1:25" ht="14.25" customHeight="1">
      <c r="A494" s="1454"/>
      <c r="B494" s="1460" t="s">
        <v>644</v>
      </c>
      <c r="C494" s="1491">
        <v>5000000</v>
      </c>
      <c r="D494" s="1461">
        <f>C494/C491*100</f>
        <v>27.027027027027028</v>
      </c>
      <c r="E494" s="1462">
        <v>1</v>
      </c>
      <c r="F494" s="1463" t="s">
        <v>561</v>
      </c>
      <c r="G494" s="1168"/>
      <c r="H494" s="1168"/>
      <c r="I494" s="1168"/>
      <c r="J494" s="1168"/>
      <c r="K494" s="1168"/>
      <c r="L494" s="1168"/>
      <c r="M494" s="1168"/>
      <c r="N494" s="1168"/>
      <c r="O494" s="1168"/>
      <c r="P494" s="1168"/>
      <c r="Q494" s="1168"/>
      <c r="R494" s="1168"/>
      <c r="S494" s="1168"/>
      <c r="T494" s="1168"/>
      <c r="U494" s="1168"/>
      <c r="V494" s="1168"/>
      <c r="W494" s="1168"/>
      <c r="X494" s="1168"/>
      <c r="Y494" s="1168"/>
    </row>
    <row r="495" spans="1:25" ht="14.25" customHeight="1">
      <c r="A495" s="1454"/>
      <c r="B495" s="1460"/>
      <c r="C495" s="1492"/>
      <c r="D495" s="1492"/>
      <c r="E495" s="1454"/>
      <c r="F495" s="1463"/>
      <c r="G495" s="1168"/>
      <c r="H495" s="1168"/>
      <c r="I495" s="1168"/>
      <c r="J495" s="1168"/>
      <c r="K495" s="1168"/>
      <c r="L495" s="1168"/>
      <c r="M495" s="1168"/>
      <c r="N495" s="1168"/>
      <c r="O495" s="1168"/>
      <c r="P495" s="1168"/>
      <c r="Q495" s="1168"/>
      <c r="R495" s="1168"/>
      <c r="S495" s="1168"/>
      <c r="T495" s="1168"/>
      <c r="U495" s="1168"/>
      <c r="V495" s="1168"/>
      <c r="W495" s="1168"/>
      <c r="X495" s="1168"/>
      <c r="Y495" s="1168"/>
    </row>
    <row r="496" spans="1:25" ht="14.25" customHeight="1">
      <c r="A496" s="1168"/>
      <c r="B496" s="1168"/>
      <c r="C496" s="1168"/>
      <c r="D496" s="1168"/>
      <c r="E496" s="1168"/>
      <c r="F496" s="1168"/>
      <c r="G496" s="1168"/>
      <c r="H496" s="1168"/>
      <c r="I496" s="1168"/>
      <c r="J496" s="1168"/>
      <c r="K496" s="1168"/>
      <c r="L496" s="1168"/>
      <c r="M496" s="1168"/>
      <c r="N496" s="1168"/>
      <c r="O496" s="1168"/>
      <c r="P496" s="1168"/>
      <c r="Q496" s="1168"/>
      <c r="R496" s="1168"/>
      <c r="S496" s="1168"/>
      <c r="T496" s="1168"/>
      <c r="U496" s="1168"/>
      <c r="V496" s="1168"/>
      <c r="W496" s="1168"/>
      <c r="X496" s="1168"/>
      <c r="Y496" s="1168"/>
    </row>
    <row r="497" spans="1:25" ht="14.25" customHeight="1">
      <c r="A497" s="1168"/>
      <c r="B497" s="1168"/>
      <c r="C497" s="1168"/>
      <c r="D497" s="1168"/>
      <c r="E497" s="1168"/>
      <c r="F497" s="1168"/>
      <c r="G497" s="1168"/>
      <c r="H497" s="1168"/>
      <c r="I497" s="1168"/>
      <c r="J497" s="1168"/>
      <c r="K497" s="1168"/>
      <c r="L497" s="1168"/>
      <c r="M497" s="1168"/>
      <c r="N497" s="1168"/>
      <c r="O497" s="1168"/>
      <c r="P497" s="1168"/>
      <c r="Q497" s="1168"/>
      <c r="R497" s="1168"/>
      <c r="S497" s="1168"/>
      <c r="T497" s="1168"/>
      <c r="U497" s="1168"/>
      <c r="V497" s="1168"/>
      <c r="W497" s="1168"/>
      <c r="X497" s="1168"/>
      <c r="Y497" s="1168"/>
    </row>
    <row r="498" spans="1:25" ht="14.25" customHeight="1">
      <c r="A498" s="1168"/>
      <c r="B498" s="1168"/>
      <c r="C498" s="1168"/>
      <c r="D498" s="1168"/>
      <c r="E498" s="1168"/>
      <c r="F498" s="1168"/>
      <c r="G498" s="1168"/>
      <c r="H498" s="1168"/>
      <c r="I498" s="1168"/>
      <c r="J498" s="1168"/>
      <c r="K498" s="1168"/>
      <c r="L498" s="1168"/>
      <c r="M498" s="1168"/>
      <c r="N498" s="1168"/>
      <c r="O498" s="1168"/>
      <c r="P498" s="1168"/>
      <c r="Q498" s="1168"/>
      <c r="R498" s="1168"/>
      <c r="S498" s="1168"/>
      <c r="T498" s="1168"/>
      <c r="U498" s="1168"/>
      <c r="V498" s="1168"/>
      <c r="W498" s="1168"/>
      <c r="X498" s="1168"/>
      <c r="Y498" s="1168"/>
    </row>
    <row r="499" spans="1:25" ht="14.25" customHeight="1">
      <c r="A499" s="1213" t="s">
        <v>516</v>
      </c>
      <c r="B499" s="1168"/>
      <c r="C499" s="1168"/>
      <c r="D499" s="1168"/>
      <c r="E499" s="1168"/>
      <c r="F499" s="1168"/>
      <c r="G499" s="1168"/>
      <c r="H499" s="1168"/>
      <c r="I499" s="1168"/>
      <c r="J499" s="1168"/>
      <c r="K499" s="1168"/>
      <c r="L499" s="1168"/>
      <c r="M499" s="1168"/>
      <c r="N499" s="1168"/>
      <c r="O499" s="1168"/>
      <c r="P499" s="1168"/>
      <c r="Q499" s="1168"/>
      <c r="R499" s="1168"/>
      <c r="S499" s="1168"/>
      <c r="T499" s="1168"/>
      <c r="U499" s="1168"/>
      <c r="V499" s="1168"/>
      <c r="W499" s="1168"/>
      <c r="X499" s="1168"/>
      <c r="Y499" s="1168"/>
    </row>
    <row r="500" spans="1:25" ht="14.25" customHeight="1">
      <c r="A500" s="1169" t="s">
        <v>397</v>
      </c>
      <c r="B500" s="1170" t="s">
        <v>59</v>
      </c>
      <c r="C500" s="1171" t="s">
        <v>60</v>
      </c>
      <c r="D500" s="1169" t="s">
        <v>398</v>
      </c>
      <c r="E500" s="1169" t="s">
        <v>399</v>
      </c>
      <c r="F500" s="1169" t="s">
        <v>400</v>
      </c>
      <c r="G500" s="1168"/>
      <c r="H500" s="1168"/>
      <c r="I500" s="1168"/>
      <c r="J500" s="1168"/>
      <c r="K500" s="1168"/>
      <c r="L500" s="1168"/>
      <c r="M500" s="1168"/>
      <c r="N500" s="1168"/>
      <c r="O500" s="1168"/>
      <c r="P500" s="1168"/>
      <c r="Q500" s="1168"/>
      <c r="R500" s="1168"/>
      <c r="S500" s="1168"/>
      <c r="T500" s="1168"/>
      <c r="U500" s="1168"/>
      <c r="V500" s="1168"/>
      <c r="W500" s="1168"/>
      <c r="X500" s="1168"/>
      <c r="Y500" s="1168"/>
    </row>
    <row r="501" spans="1:25" ht="14.25" customHeight="1">
      <c r="A501" s="1318" t="s">
        <v>645</v>
      </c>
      <c r="B501" s="1192" t="s">
        <v>77</v>
      </c>
      <c r="C501" s="1193">
        <f>C502+C503+C504+C505</f>
        <v>4220000</v>
      </c>
      <c r="D501" s="1169"/>
      <c r="E501" s="1169"/>
      <c r="F501" s="1169"/>
      <c r="G501" s="1168"/>
      <c r="H501" s="1168"/>
      <c r="I501" s="1168"/>
      <c r="J501" s="1168"/>
      <c r="K501" s="1168"/>
      <c r="L501" s="1168"/>
      <c r="M501" s="1168"/>
      <c r="N501" s="1168"/>
      <c r="O501" s="1168"/>
      <c r="P501" s="1168"/>
      <c r="Q501" s="1168"/>
      <c r="R501" s="1168"/>
      <c r="S501" s="1168"/>
      <c r="T501" s="1168"/>
      <c r="U501" s="1168"/>
      <c r="V501" s="1168"/>
      <c r="W501" s="1168"/>
      <c r="X501" s="1168"/>
      <c r="Y501" s="1168"/>
    </row>
    <row r="502" spans="1:25" ht="14.25" customHeight="1">
      <c r="A502" s="1177" t="s">
        <v>646</v>
      </c>
      <c r="B502" s="1319" t="s">
        <v>647</v>
      </c>
      <c r="C502" s="1196">
        <v>2500000</v>
      </c>
      <c r="D502" s="1277">
        <f>C502/C501*100</f>
        <v>59.241706161137444</v>
      </c>
      <c r="E502" s="1177">
        <v>250</v>
      </c>
      <c r="F502" s="1174">
        <f>0/E502*D502</f>
        <v>0</v>
      </c>
      <c r="G502" s="1168"/>
      <c r="H502" s="1168"/>
      <c r="I502" s="1168"/>
      <c r="J502" s="1168"/>
      <c r="K502" s="1168"/>
      <c r="L502" s="1168"/>
      <c r="M502" s="1168"/>
      <c r="N502" s="1168"/>
      <c r="O502" s="1168"/>
      <c r="P502" s="1168"/>
      <c r="Q502" s="1168"/>
      <c r="R502" s="1168"/>
      <c r="S502" s="1168"/>
      <c r="T502" s="1168"/>
      <c r="U502" s="1168"/>
      <c r="V502" s="1168"/>
      <c r="W502" s="1168"/>
      <c r="X502" s="1168"/>
      <c r="Y502" s="1168"/>
    </row>
    <row r="503" spans="1:25" ht="14.25" customHeight="1">
      <c r="A503" s="1169"/>
      <c r="B503" s="1319" t="s">
        <v>519</v>
      </c>
      <c r="C503" s="1196">
        <v>320000</v>
      </c>
      <c r="D503" s="1277">
        <f>C503/C501*100</f>
        <v>7.5829383886255926</v>
      </c>
      <c r="E503" s="1169">
        <v>10</v>
      </c>
      <c r="F503" s="1174">
        <f>0/E503*D503</f>
        <v>0</v>
      </c>
      <c r="G503" s="1168"/>
      <c r="H503" s="1168"/>
      <c r="I503" s="1168"/>
      <c r="J503" s="1168"/>
      <c r="K503" s="1168"/>
      <c r="L503" s="1168"/>
      <c r="M503" s="1168"/>
      <c r="N503" s="1168"/>
      <c r="O503" s="1168"/>
      <c r="P503" s="1168"/>
      <c r="Q503" s="1168"/>
      <c r="R503" s="1168"/>
      <c r="S503" s="1168"/>
      <c r="T503" s="1168"/>
      <c r="U503" s="1168"/>
      <c r="V503" s="1168"/>
      <c r="W503" s="1168"/>
      <c r="X503" s="1168"/>
      <c r="Y503" s="1168"/>
    </row>
    <row r="504" spans="1:25" ht="14.25" customHeight="1">
      <c r="A504" s="1169"/>
      <c r="B504" s="1197" t="s">
        <v>520</v>
      </c>
      <c r="C504" s="1196">
        <v>1400000</v>
      </c>
      <c r="D504" s="1277">
        <f>C504/C501*100</f>
        <v>33.175355450236964</v>
      </c>
      <c r="E504" s="1177">
        <v>4000</v>
      </c>
      <c r="F504" s="1174">
        <f>0/E504*D504</f>
        <v>0</v>
      </c>
      <c r="G504" s="1493">
        <f>SUM(F502:F504)</f>
        <v>0</v>
      </c>
      <c r="H504" s="1168"/>
      <c r="I504" s="1168"/>
      <c r="J504" s="1168"/>
      <c r="K504" s="1168"/>
      <c r="L504" s="1168"/>
      <c r="M504" s="1168"/>
      <c r="N504" s="1168"/>
      <c r="O504" s="1168"/>
      <c r="P504" s="1168"/>
      <c r="Q504" s="1168"/>
      <c r="R504" s="1168"/>
      <c r="S504" s="1168"/>
      <c r="T504" s="1168"/>
      <c r="U504" s="1168"/>
      <c r="V504" s="1168"/>
      <c r="W504" s="1168"/>
      <c r="X504" s="1168"/>
      <c r="Y504" s="1168"/>
    </row>
    <row r="505" spans="1:25" ht="14.25" customHeight="1">
      <c r="A505" s="1169"/>
      <c r="B505" s="1197"/>
      <c r="C505" s="1196"/>
      <c r="D505" s="1277"/>
      <c r="E505" s="1177"/>
      <c r="F505" s="1174"/>
      <c r="G505" s="1168"/>
      <c r="H505" s="1168"/>
      <c r="I505" s="1168"/>
      <c r="J505" s="1168"/>
      <c r="K505" s="1168"/>
      <c r="L505" s="1168"/>
      <c r="M505" s="1168"/>
      <c r="N505" s="1168"/>
      <c r="O505" s="1168"/>
      <c r="P505" s="1168"/>
      <c r="Q505" s="1168"/>
      <c r="R505" s="1168"/>
      <c r="S505" s="1168"/>
      <c r="T505" s="1168"/>
      <c r="U505" s="1168"/>
      <c r="V505" s="1168"/>
      <c r="W505" s="1168"/>
      <c r="X505" s="1168"/>
      <c r="Y505" s="1168"/>
    </row>
    <row r="506" spans="1:25" ht="14.25" customHeight="1">
      <c r="A506" s="1169"/>
      <c r="B506" s="1176" t="s">
        <v>648</v>
      </c>
      <c r="C506" s="1320">
        <v>2700000</v>
      </c>
      <c r="D506" s="1194">
        <v>100</v>
      </c>
      <c r="E506" s="1177">
        <v>180</v>
      </c>
      <c r="F506" s="1174">
        <f>0/E506*D506</f>
        <v>0</v>
      </c>
      <c r="G506" s="1178">
        <f>F506</f>
        <v>0</v>
      </c>
      <c r="H506" s="1168"/>
      <c r="I506" s="1168"/>
      <c r="J506" s="1168"/>
      <c r="K506" s="1168"/>
      <c r="L506" s="1168"/>
      <c r="M506" s="1168"/>
      <c r="N506" s="1168"/>
      <c r="O506" s="1168"/>
      <c r="P506" s="1168"/>
      <c r="Q506" s="1168"/>
      <c r="R506" s="1168"/>
      <c r="S506" s="1168"/>
      <c r="T506" s="1168"/>
      <c r="U506" s="1168"/>
      <c r="V506" s="1168"/>
      <c r="W506" s="1168"/>
      <c r="X506" s="1168"/>
      <c r="Y506" s="1168"/>
    </row>
    <row r="507" spans="1:25" ht="14.25" customHeight="1">
      <c r="A507" s="1169"/>
      <c r="B507" s="1176"/>
      <c r="C507" s="1320"/>
      <c r="D507" s="1194"/>
      <c r="E507" s="1177"/>
      <c r="F507" s="1174"/>
      <c r="G507" s="1168"/>
      <c r="H507" s="1168"/>
      <c r="I507" s="1168"/>
      <c r="J507" s="1168"/>
      <c r="K507" s="1168"/>
      <c r="L507" s="1168"/>
      <c r="M507" s="1168"/>
      <c r="N507" s="1168"/>
      <c r="O507" s="1168"/>
      <c r="P507" s="1168"/>
      <c r="Q507" s="1168"/>
      <c r="R507" s="1168"/>
      <c r="S507" s="1168"/>
      <c r="T507" s="1168"/>
      <c r="U507" s="1168"/>
      <c r="V507" s="1168"/>
      <c r="W507" s="1168"/>
      <c r="X507" s="1168"/>
      <c r="Y507" s="1168"/>
    </row>
    <row r="508" spans="1:25" ht="14.25" customHeight="1">
      <c r="A508" s="1169"/>
      <c r="B508" s="1197"/>
      <c r="C508" s="1195"/>
      <c r="D508" s="1194"/>
      <c r="E508" s="1169"/>
      <c r="F508" s="1174"/>
      <c r="G508" s="1168"/>
      <c r="H508" s="1168"/>
      <c r="I508" s="1168"/>
      <c r="J508" s="1168"/>
      <c r="K508" s="1168"/>
      <c r="L508" s="1168"/>
      <c r="M508" s="1168"/>
      <c r="N508" s="1168"/>
      <c r="O508" s="1168"/>
      <c r="P508" s="1168"/>
      <c r="Q508" s="1168"/>
      <c r="R508" s="1168"/>
      <c r="S508" s="1168"/>
      <c r="T508" s="1168"/>
      <c r="U508" s="1168"/>
      <c r="V508" s="1168"/>
      <c r="W508" s="1168"/>
      <c r="X508" s="1168"/>
      <c r="Y508" s="1168"/>
    </row>
    <row r="509" spans="1:25" ht="14.25" customHeight="1">
      <c r="A509" s="1321" t="s">
        <v>649</v>
      </c>
      <c r="B509" s="1169" t="s">
        <v>77</v>
      </c>
      <c r="C509" s="1272">
        <f>SUM(C510:C512)</f>
        <v>19620000</v>
      </c>
      <c r="D509" s="1169"/>
      <c r="E509" s="1169"/>
      <c r="F509" s="1174"/>
      <c r="G509" s="1168"/>
      <c r="H509" s="1168"/>
      <c r="I509" s="1168"/>
      <c r="J509" s="1168"/>
      <c r="K509" s="1168"/>
      <c r="L509" s="1168"/>
      <c r="M509" s="1168"/>
      <c r="N509" s="1168"/>
      <c r="O509" s="1168"/>
      <c r="P509" s="1168"/>
      <c r="Q509" s="1168"/>
      <c r="R509" s="1168"/>
      <c r="S509" s="1168"/>
      <c r="T509" s="1168"/>
      <c r="U509" s="1168"/>
      <c r="V509" s="1168"/>
      <c r="W509" s="1168"/>
      <c r="X509" s="1168"/>
      <c r="Y509" s="1168"/>
    </row>
    <row r="510" spans="1:25" ht="14.25" customHeight="1">
      <c r="A510" s="1169"/>
      <c r="B510" s="1319" t="s">
        <v>519</v>
      </c>
      <c r="C510" s="1280">
        <v>320000</v>
      </c>
      <c r="D510" s="1273">
        <f>C510/C509*100</f>
        <v>1.6309887869520898</v>
      </c>
      <c r="E510" s="1169">
        <v>10</v>
      </c>
      <c r="F510" s="1174">
        <f>0/E510*D510</f>
        <v>0</v>
      </c>
      <c r="G510" s="1168"/>
      <c r="H510" s="1168"/>
      <c r="I510" s="1168"/>
      <c r="J510" s="1168"/>
      <c r="K510" s="1168"/>
      <c r="L510" s="1168"/>
      <c r="M510" s="1168"/>
      <c r="N510" s="1168"/>
      <c r="O510" s="1168"/>
      <c r="P510" s="1168"/>
      <c r="Q510" s="1168"/>
      <c r="R510" s="1168"/>
      <c r="S510" s="1168"/>
      <c r="T510" s="1168"/>
      <c r="U510" s="1168"/>
      <c r="V510" s="1168"/>
      <c r="W510" s="1168"/>
      <c r="X510" s="1168"/>
      <c r="Y510" s="1168"/>
    </row>
    <row r="511" spans="1:25" ht="14.25" customHeight="1">
      <c r="A511" s="1169"/>
      <c r="B511" s="1319" t="s">
        <v>650</v>
      </c>
      <c r="C511" s="1280">
        <v>18600000</v>
      </c>
      <c r="D511" s="1273">
        <f>C511/C509*100</f>
        <v>94.801223241590222</v>
      </c>
      <c r="E511" s="1177">
        <v>75</v>
      </c>
      <c r="F511" s="1174">
        <f>0/E511*D511</f>
        <v>0</v>
      </c>
      <c r="G511" s="1168"/>
      <c r="H511" s="1168"/>
      <c r="I511" s="1168"/>
      <c r="J511" s="1168"/>
      <c r="K511" s="1168"/>
      <c r="L511" s="1168"/>
      <c r="M511" s="1168"/>
      <c r="N511" s="1168"/>
      <c r="O511" s="1168"/>
      <c r="P511" s="1168"/>
      <c r="Q511" s="1168"/>
      <c r="R511" s="1168"/>
      <c r="S511" s="1168"/>
      <c r="T511" s="1168"/>
      <c r="U511" s="1168"/>
      <c r="V511" s="1168"/>
      <c r="W511" s="1168"/>
      <c r="X511" s="1168"/>
      <c r="Y511" s="1168"/>
    </row>
    <row r="512" spans="1:25" ht="14.25" customHeight="1">
      <c r="A512" s="1169"/>
      <c r="B512" s="1197" t="s">
        <v>520</v>
      </c>
      <c r="C512" s="1280">
        <v>700000</v>
      </c>
      <c r="D512" s="1273">
        <f>C512/C509*100</f>
        <v>3.5677879714576961</v>
      </c>
      <c r="E512" s="1177">
        <v>2000</v>
      </c>
      <c r="F512" s="1174">
        <f>0/E512*D512</f>
        <v>0</v>
      </c>
      <c r="G512" s="1493">
        <f>SUM(F510:F512)</f>
        <v>0</v>
      </c>
      <c r="H512" s="1168"/>
      <c r="I512" s="1168"/>
      <c r="J512" s="1168"/>
      <c r="K512" s="1168"/>
      <c r="L512" s="1168"/>
      <c r="M512" s="1168"/>
      <c r="N512" s="1168"/>
      <c r="O512" s="1168"/>
      <c r="P512" s="1168"/>
      <c r="Q512" s="1168"/>
      <c r="R512" s="1168"/>
      <c r="S512" s="1168"/>
      <c r="T512" s="1168"/>
      <c r="U512" s="1168"/>
      <c r="V512" s="1168"/>
      <c r="W512" s="1168"/>
      <c r="X512" s="1168"/>
      <c r="Y512" s="1168"/>
    </row>
    <row r="513" spans="1:25" ht="14.25" customHeight="1">
      <c r="A513" s="1169"/>
      <c r="B513" s="1197"/>
      <c r="C513" s="1272"/>
      <c r="D513" s="1273"/>
      <c r="E513" s="1169"/>
      <c r="F513" s="1174"/>
      <c r="G513" s="1168"/>
      <c r="H513" s="1168"/>
      <c r="I513" s="1168"/>
      <c r="J513" s="1168"/>
      <c r="K513" s="1168"/>
      <c r="L513" s="1168"/>
      <c r="M513" s="1168"/>
      <c r="N513" s="1168"/>
      <c r="O513" s="1168"/>
      <c r="P513" s="1168"/>
      <c r="Q513" s="1168"/>
      <c r="R513" s="1168"/>
      <c r="S513" s="1168"/>
      <c r="T513" s="1168"/>
      <c r="U513" s="1168"/>
      <c r="V513" s="1168"/>
      <c r="W513" s="1168"/>
      <c r="X513" s="1168"/>
      <c r="Y513" s="1168"/>
    </row>
    <row r="514" spans="1:25" ht="14.25" customHeight="1">
      <c r="A514" s="1177" t="s">
        <v>651</v>
      </c>
      <c r="B514" s="1169" t="s">
        <v>77</v>
      </c>
      <c r="C514" s="1272">
        <f>SUM(C515:C516)</f>
        <v>1355000</v>
      </c>
      <c r="D514" s="1169"/>
      <c r="E514" s="1169"/>
      <c r="F514" s="1174"/>
      <c r="G514" s="1168"/>
      <c r="H514" s="1168"/>
      <c r="I514" s="1168"/>
      <c r="J514" s="1168"/>
      <c r="K514" s="1168"/>
      <c r="L514" s="1168"/>
      <c r="M514" s="1168"/>
      <c r="N514" s="1168"/>
      <c r="O514" s="1168"/>
      <c r="P514" s="1168"/>
      <c r="Q514" s="1168"/>
      <c r="R514" s="1168"/>
      <c r="S514" s="1168"/>
      <c r="T514" s="1168"/>
      <c r="U514" s="1168"/>
      <c r="V514" s="1168"/>
      <c r="W514" s="1168"/>
      <c r="X514" s="1168"/>
      <c r="Y514" s="1168"/>
    </row>
    <row r="515" spans="1:25" ht="14.25" customHeight="1">
      <c r="A515" s="1169"/>
      <c r="B515" s="1319" t="s">
        <v>519</v>
      </c>
      <c r="C515" s="1280">
        <v>480000</v>
      </c>
      <c r="D515" s="1273">
        <f>C515/C514*100</f>
        <v>35.424354243542432</v>
      </c>
      <c r="E515" s="1177">
        <v>15</v>
      </c>
      <c r="F515" s="1174">
        <f>0/E515*D515</f>
        <v>0</v>
      </c>
      <c r="G515" s="1168"/>
      <c r="H515" s="1168"/>
      <c r="I515" s="1168"/>
      <c r="J515" s="1168"/>
      <c r="K515" s="1168"/>
      <c r="L515" s="1168"/>
      <c r="M515" s="1168"/>
      <c r="N515" s="1168"/>
      <c r="O515" s="1168"/>
      <c r="P515" s="1168"/>
      <c r="Q515" s="1168"/>
      <c r="R515" s="1168"/>
      <c r="S515" s="1168"/>
      <c r="T515" s="1168"/>
      <c r="U515" s="1168"/>
      <c r="V515" s="1168"/>
      <c r="W515" s="1168"/>
      <c r="X515" s="1168"/>
      <c r="Y515" s="1168"/>
    </row>
    <row r="516" spans="1:25" ht="14.25" customHeight="1">
      <c r="A516" s="1454"/>
      <c r="B516" s="1197" t="s">
        <v>520</v>
      </c>
      <c r="C516" s="1280">
        <v>875000</v>
      </c>
      <c r="D516" s="1273">
        <f>C516/C514*100</f>
        <v>64.575645756457561</v>
      </c>
      <c r="E516" s="1177">
        <v>2500</v>
      </c>
      <c r="F516" s="1174">
        <f>0/E516*D516</f>
        <v>0</v>
      </c>
      <c r="G516" s="1178">
        <f>SUM(F515:F516)</f>
        <v>0</v>
      </c>
      <c r="H516" s="1168"/>
      <c r="I516" s="1168"/>
      <c r="J516" s="1168"/>
      <c r="K516" s="1168"/>
      <c r="L516" s="1168"/>
      <c r="M516" s="1168"/>
      <c r="N516" s="1168"/>
      <c r="O516" s="1168"/>
      <c r="P516" s="1168"/>
      <c r="Q516" s="1168"/>
      <c r="R516" s="1168"/>
      <c r="S516" s="1168"/>
      <c r="T516" s="1168"/>
      <c r="U516" s="1168"/>
      <c r="V516" s="1168"/>
      <c r="W516" s="1168"/>
      <c r="X516" s="1168"/>
      <c r="Y516" s="1168"/>
    </row>
    <row r="517" spans="1:25" ht="14.25" customHeight="1">
      <c r="A517" s="1454"/>
      <c r="B517" s="1454"/>
      <c r="C517" s="1454"/>
      <c r="D517" s="1454"/>
      <c r="E517" s="1454"/>
      <c r="F517" s="1454"/>
      <c r="G517" s="1168"/>
      <c r="H517" s="1168"/>
      <c r="I517" s="1168"/>
      <c r="J517" s="1168"/>
      <c r="K517" s="1168"/>
      <c r="L517" s="1168"/>
      <c r="M517" s="1168"/>
      <c r="N517" s="1168"/>
      <c r="O517" s="1168"/>
      <c r="P517" s="1168"/>
      <c r="Q517" s="1168"/>
      <c r="R517" s="1168"/>
      <c r="S517" s="1168"/>
      <c r="T517" s="1168"/>
      <c r="U517" s="1168"/>
      <c r="V517" s="1168"/>
      <c r="W517" s="1168"/>
      <c r="X517" s="1168"/>
      <c r="Y517" s="1168"/>
    </row>
    <row r="518" spans="1:25" ht="14.25" customHeight="1">
      <c r="A518" s="1169"/>
      <c r="B518" s="1176" t="s">
        <v>648</v>
      </c>
      <c r="C518" s="1320">
        <v>2100000</v>
      </c>
      <c r="D518" s="1194">
        <v>100</v>
      </c>
      <c r="E518" s="1177">
        <v>140</v>
      </c>
      <c r="F518" s="1174">
        <f>0/E518*D518</f>
        <v>0</v>
      </c>
      <c r="G518" s="1178">
        <f>F518</f>
        <v>0</v>
      </c>
      <c r="H518" s="1168"/>
      <c r="I518" s="1168"/>
      <c r="J518" s="1168"/>
      <c r="K518" s="1168"/>
      <c r="L518" s="1168"/>
      <c r="M518" s="1168"/>
      <c r="N518" s="1168"/>
      <c r="O518" s="1168"/>
      <c r="P518" s="1168"/>
      <c r="Q518" s="1168"/>
      <c r="R518" s="1168"/>
      <c r="S518" s="1168"/>
      <c r="T518" s="1168"/>
      <c r="U518" s="1168"/>
      <c r="V518" s="1168"/>
      <c r="W518" s="1168"/>
      <c r="X518" s="1168"/>
      <c r="Y518" s="1168"/>
    </row>
    <row r="519" spans="1:25" ht="14.25" customHeight="1">
      <c r="A519" s="1168"/>
      <c r="B519" s="1168"/>
      <c r="C519" s="1168"/>
      <c r="D519" s="1168"/>
      <c r="E519" s="1168"/>
      <c r="F519" s="1168"/>
      <c r="G519" s="1168"/>
      <c r="H519" s="1168"/>
      <c r="I519" s="1168"/>
      <c r="J519" s="1168"/>
      <c r="K519" s="1168"/>
      <c r="L519" s="1168"/>
      <c r="M519" s="1168"/>
      <c r="N519" s="1168"/>
      <c r="O519" s="1168"/>
      <c r="P519" s="1168"/>
      <c r="Q519" s="1168"/>
      <c r="R519" s="1168"/>
      <c r="S519" s="1168"/>
      <c r="T519" s="1168"/>
      <c r="U519" s="1168"/>
      <c r="V519" s="1168"/>
      <c r="W519" s="1168"/>
      <c r="X519" s="1168"/>
      <c r="Y519" s="1168"/>
    </row>
    <row r="520" spans="1:25" ht="14.25" customHeight="1">
      <c r="A520" s="1168"/>
      <c r="B520" s="1168"/>
      <c r="C520" s="1168"/>
      <c r="D520" s="1168"/>
      <c r="E520" s="1168"/>
      <c r="F520" s="1168"/>
      <c r="G520" s="1168"/>
      <c r="H520" s="1168"/>
      <c r="I520" s="1168"/>
      <c r="J520" s="1168"/>
      <c r="K520" s="1168"/>
      <c r="L520" s="1168"/>
      <c r="M520" s="1168"/>
      <c r="N520" s="1168"/>
      <c r="O520" s="1168"/>
      <c r="P520" s="1168"/>
      <c r="Q520" s="1168"/>
      <c r="R520" s="1168"/>
      <c r="S520" s="1168"/>
      <c r="T520" s="1168"/>
      <c r="U520" s="1168"/>
      <c r="V520" s="1168"/>
      <c r="W520" s="1168"/>
      <c r="X520" s="1168"/>
      <c r="Y520" s="1168"/>
    </row>
    <row r="521" spans="1:25" ht="14.25" customHeight="1">
      <c r="A521" s="1168"/>
      <c r="B521" s="1168"/>
      <c r="C521" s="1168"/>
      <c r="D521" s="1168"/>
      <c r="E521" s="1168"/>
      <c r="F521" s="1168"/>
      <c r="G521" s="1168"/>
      <c r="H521" s="1168"/>
      <c r="I521" s="1168"/>
      <c r="J521" s="1168"/>
      <c r="K521" s="1168"/>
      <c r="L521" s="1168"/>
      <c r="M521" s="1168"/>
      <c r="N521" s="1168"/>
      <c r="O521" s="1168"/>
      <c r="P521" s="1168"/>
      <c r="Q521" s="1168"/>
      <c r="R521" s="1168"/>
      <c r="S521" s="1168"/>
      <c r="T521" s="1168"/>
      <c r="U521" s="1168"/>
      <c r="V521" s="1168"/>
      <c r="W521" s="1168"/>
      <c r="X521" s="1168"/>
      <c r="Y521" s="1168"/>
    </row>
    <row r="522" spans="1:25" ht="14.25" customHeight="1">
      <c r="A522" s="1168"/>
      <c r="B522" s="1168"/>
      <c r="C522" s="1168"/>
      <c r="D522" s="1168"/>
      <c r="E522" s="1168"/>
      <c r="F522" s="1168"/>
      <c r="G522" s="1168"/>
      <c r="H522" s="1168"/>
      <c r="I522" s="1168"/>
      <c r="J522" s="1168"/>
      <c r="K522" s="1168"/>
      <c r="L522" s="1168"/>
      <c r="M522" s="1168"/>
      <c r="N522" s="1168"/>
      <c r="O522" s="1168"/>
      <c r="P522" s="1168"/>
      <c r="Q522" s="1168"/>
      <c r="R522" s="1168"/>
      <c r="S522" s="1168"/>
      <c r="T522" s="1168"/>
      <c r="U522" s="1168"/>
      <c r="V522" s="1168"/>
      <c r="W522" s="1168"/>
      <c r="X522" s="1168"/>
      <c r="Y522" s="1168"/>
    </row>
    <row r="523" spans="1:25" ht="14.25" customHeight="1">
      <c r="A523" s="1168"/>
      <c r="B523" s="1168"/>
      <c r="C523" s="1168"/>
      <c r="D523" s="1168"/>
      <c r="E523" s="1168"/>
      <c r="F523" s="1168"/>
      <c r="G523" s="1168"/>
      <c r="H523" s="1168"/>
      <c r="I523" s="1168"/>
      <c r="J523" s="1168"/>
      <c r="K523" s="1168"/>
      <c r="L523" s="1168"/>
      <c r="M523" s="1168"/>
      <c r="N523" s="1168"/>
      <c r="O523" s="1168"/>
      <c r="P523" s="1168"/>
      <c r="Q523" s="1168"/>
      <c r="R523" s="1168"/>
      <c r="S523" s="1168"/>
      <c r="T523" s="1168"/>
      <c r="U523" s="1168"/>
      <c r="V523" s="1168"/>
      <c r="W523" s="1168"/>
      <c r="X523" s="1168"/>
      <c r="Y523" s="1168"/>
    </row>
    <row r="524" spans="1:25" ht="14.25" customHeight="1">
      <c r="A524" s="1168"/>
      <c r="B524" s="1168"/>
      <c r="C524" s="1168"/>
      <c r="D524" s="1168"/>
      <c r="E524" s="1168"/>
      <c r="F524" s="1168"/>
      <c r="G524" s="1168"/>
      <c r="H524" s="1168"/>
      <c r="I524" s="1168"/>
      <c r="J524" s="1168"/>
      <c r="K524" s="1168"/>
      <c r="L524" s="1168"/>
      <c r="M524" s="1168"/>
      <c r="N524" s="1168"/>
      <c r="O524" s="1168"/>
      <c r="P524" s="1168"/>
      <c r="Q524" s="1168"/>
      <c r="R524" s="1168"/>
      <c r="S524" s="1168"/>
      <c r="T524" s="1168"/>
      <c r="U524" s="1168"/>
      <c r="V524" s="1168"/>
      <c r="W524" s="1168"/>
      <c r="X524" s="1168"/>
      <c r="Y524" s="1168"/>
    </row>
    <row r="525" spans="1:25" ht="14.25" customHeight="1">
      <c r="A525" s="1168"/>
      <c r="B525" s="1168"/>
      <c r="C525" s="1168"/>
      <c r="D525" s="1168"/>
      <c r="E525" s="1168"/>
      <c r="F525" s="1168"/>
      <c r="G525" s="1168"/>
      <c r="H525" s="1168"/>
      <c r="I525" s="1168"/>
      <c r="J525" s="1168"/>
      <c r="K525" s="1168"/>
      <c r="L525" s="1168"/>
      <c r="M525" s="1168"/>
      <c r="N525" s="1168"/>
      <c r="O525" s="1168"/>
      <c r="P525" s="1168"/>
      <c r="Q525" s="1168"/>
      <c r="R525" s="1168"/>
      <c r="S525" s="1168"/>
      <c r="T525" s="1168"/>
      <c r="U525" s="1168"/>
      <c r="V525" s="1168"/>
      <c r="W525" s="1168"/>
      <c r="X525" s="1168"/>
      <c r="Y525" s="1168"/>
    </row>
    <row r="526" spans="1:25" ht="14.25" customHeight="1">
      <c r="A526" s="1168"/>
      <c r="B526" s="1168"/>
      <c r="C526" s="1168"/>
      <c r="D526" s="1168"/>
      <c r="E526" s="1168"/>
      <c r="F526" s="1168"/>
      <c r="G526" s="1168"/>
      <c r="H526" s="1168"/>
      <c r="I526" s="1168"/>
      <c r="J526" s="1168"/>
      <c r="K526" s="1168"/>
      <c r="L526" s="1168"/>
      <c r="M526" s="1168"/>
      <c r="N526" s="1168"/>
      <c r="O526" s="1168"/>
      <c r="P526" s="1168"/>
      <c r="Q526" s="1168"/>
      <c r="R526" s="1168"/>
      <c r="S526" s="1168"/>
      <c r="T526" s="1168"/>
      <c r="U526" s="1168"/>
      <c r="V526" s="1168"/>
      <c r="W526" s="1168"/>
      <c r="X526" s="1168"/>
      <c r="Y526" s="1168"/>
    </row>
    <row r="527" spans="1:25" ht="14.25" customHeight="1">
      <c r="A527" s="1168"/>
      <c r="B527" s="1168"/>
      <c r="C527" s="1168"/>
      <c r="D527" s="1168"/>
      <c r="E527" s="1168"/>
      <c r="F527" s="1168"/>
      <c r="G527" s="1168"/>
      <c r="H527" s="1168"/>
      <c r="I527" s="1168"/>
      <c r="J527" s="1168"/>
      <c r="K527" s="1168"/>
      <c r="L527" s="1168"/>
      <c r="M527" s="1168"/>
      <c r="N527" s="1168"/>
      <c r="O527" s="1168"/>
      <c r="P527" s="1168"/>
      <c r="Q527" s="1168"/>
      <c r="R527" s="1168"/>
      <c r="S527" s="1168"/>
      <c r="T527" s="1168"/>
      <c r="U527" s="1168"/>
      <c r="V527" s="1168"/>
      <c r="W527" s="1168"/>
      <c r="X527" s="1168"/>
      <c r="Y527" s="1168"/>
    </row>
    <row r="528" spans="1:25" ht="14.25" customHeight="1">
      <c r="A528" s="1168"/>
      <c r="B528" s="1168"/>
      <c r="C528" s="1168"/>
      <c r="D528" s="1168"/>
      <c r="E528" s="1168"/>
      <c r="F528" s="1168"/>
      <c r="G528" s="1168"/>
      <c r="H528" s="1168"/>
      <c r="I528" s="1168"/>
      <c r="J528" s="1168"/>
      <c r="K528" s="1168"/>
      <c r="L528" s="1168"/>
      <c r="M528" s="1168"/>
      <c r="N528" s="1168"/>
      <c r="O528" s="1168"/>
      <c r="P528" s="1168"/>
      <c r="Q528" s="1168"/>
      <c r="R528" s="1168"/>
      <c r="S528" s="1168"/>
      <c r="T528" s="1168"/>
      <c r="U528" s="1168"/>
      <c r="V528" s="1168"/>
      <c r="W528" s="1168"/>
      <c r="X528" s="1168"/>
      <c r="Y528" s="1168"/>
    </row>
    <row r="529" spans="1:25" ht="14.25" customHeight="1">
      <c r="A529" s="1168"/>
      <c r="B529" s="1168"/>
      <c r="C529" s="1168"/>
      <c r="D529" s="1168"/>
      <c r="E529" s="1168"/>
      <c r="F529" s="1168"/>
      <c r="G529" s="1168"/>
      <c r="H529" s="1168"/>
      <c r="I529" s="1168"/>
      <c r="J529" s="1168"/>
      <c r="K529" s="1168"/>
      <c r="L529" s="1168"/>
      <c r="M529" s="1168"/>
      <c r="N529" s="1168"/>
      <c r="O529" s="1168"/>
      <c r="P529" s="1168"/>
      <c r="Q529" s="1168"/>
      <c r="R529" s="1168"/>
      <c r="S529" s="1168"/>
      <c r="T529" s="1168"/>
      <c r="U529" s="1168"/>
      <c r="V529" s="1168"/>
      <c r="W529" s="1168"/>
      <c r="X529" s="1168"/>
      <c r="Y529" s="1168"/>
    </row>
    <row r="530" spans="1:25" ht="14.25" customHeight="1">
      <c r="A530" s="1168"/>
      <c r="B530" s="1168"/>
      <c r="C530" s="1168"/>
      <c r="D530" s="1168"/>
      <c r="E530" s="1168"/>
      <c r="F530" s="1168"/>
      <c r="G530" s="1168"/>
      <c r="H530" s="1168"/>
      <c r="I530" s="1168"/>
      <c r="J530" s="1168"/>
      <c r="K530" s="1168"/>
      <c r="L530" s="1168"/>
      <c r="M530" s="1168"/>
      <c r="N530" s="1168"/>
      <c r="O530" s="1168"/>
      <c r="P530" s="1168"/>
      <c r="Q530" s="1168"/>
      <c r="R530" s="1168"/>
      <c r="S530" s="1168"/>
      <c r="T530" s="1168"/>
      <c r="U530" s="1168"/>
      <c r="V530" s="1168"/>
      <c r="W530" s="1168"/>
      <c r="X530" s="1168"/>
      <c r="Y530" s="1168"/>
    </row>
    <row r="531" spans="1:25" ht="14.25" customHeight="1">
      <c r="A531" s="1168"/>
      <c r="B531" s="1168"/>
      <c r="C531" s="1168"/>
      <c r="D531" s="1168"/>
      <c r="E531" s="1168"/>
      <c r="F531" s="1168"/>
      <c r="G531" s="1168"/>
      <c r="H531" s="1168"/>
      <c r="I531" s="1168"/>
      <c r="J531" s="1168"/>
      <c r="K531" s="1168"/>
      <c r="L531" s="1168"/>
      <c r="M531" s="1168"/>
      <c r="N531" s="1168"/>
      <c r="O531" s="1168"/>
      <c r="P531" s="1168"/>
      <c r="Q531" s="1168"/>
      <c r="R531" s="1168"/>
      <c r="S531" s="1168"/>
      <c r="T531" s="1168"/>
      <c r="U531" s="1168"/>
      <c r="V531" s="1168"/>
      <c r="W531" s="1168"/>
      <c r="X531" s="1168"/>
      <c r="Y531" s="1168"/>
    </row>
    <row r="532" spans="1:25" ht="14.25" customHeight="1">
      <c r="A532" s="1168"/>
      <c r="B532" s="1168"/>
      <c r="C532" s="1168"/>
      <c r="D532" s="1168"/>
      <c r="E532" s="1168"/>
      <c r="F532" s="1168"/>
      <c r="G532" s="1168"/>
      <c r="H532" s="1168"/>
      <c r="I532" s="1168"/>
      <c r="J532" s="1168"/>
      <c r="K532" s="1168"/>
      <c r="L532" s="1168"/>
      <c r="M532" s="1168"/>
      <c r="N532" s="1168"/>
      <c r="O532" s="1168"/>
      <c r="P532" s="1168"/>
      <c r="Q532" s="1168"/>
      <c r="R532" s="1168"/>
      <c r="S532" s="1168"/>
      <c r="T532" s="1168"/>
      <c r="U532" s="1168"/>
      <c r="V532" s="1168"/>
      <c r="W532" s="1168"/>
      <c r="X532" s="1168"/>
      <c r="Y532" s="1168"/>
    </row>
    <row r="533" spans="1:25" ht="14.25" customHeight="1">
      <c r="A533" s="1168"/>
      <c r="B533" s="1168"/>
      <c r="C533" s="1168"/>
      <c r="D533" s="1168"/>
      <c r="E533" s="1168"/>
      <c r="F533" s="1168"/>
      <c r="G533" s="1168"/>
      <c r="H533" s="1168"/>
      <c r="I533" s="1168"/>
      <c r="J533" s="1168"/>
      <c r="K533" s="1168"/>
      <c r="L533" s="1168"/>
      <c r="M533" s="1168"/>
      <c r="N533" s="1168"/>
      <c r="O533" s="1168"/>
      <c r="P533" s="1168"/>
      <c r="Q533" s="1168"/>
      <c r="R533" s="1168"/>
      <c r="S533" s="1168"/>
      <c r="T533" s="1168"/>
      <c r="U533" s="1168"/>
      <c r="V533" s="1168"/>
      <c r="W533" s="1168"/>
      <c r="X533" s="1168"/>
      <c r="Y533" s="1168"/>
    </row>
    <row r="534" spans="1:25" ht="14.25" customHeight="1">
      <c r="A534" s="1168"/>
      <c r="B534" s="1168"/>
      <c r="C534" s="1168"/>
      <c r="D534" s="1168"/>
      <c r="E534" s="1168"/>
      <c r="F534" s="1168"/>
      <c r="G534" s="1168"/>
      <c r="H534" s="1168"/>
      <c r="I534" s="1168"/>
      <c r="J534" s="1168"/>
      <c r="K534" s="1168"/>
      <c r="L534" s="1168"/>
      <c r="M534" s="1168"/>
      <c r="N534" s="1168"/>
      <c r="O534" s="1168"/>
      <c r="P534" s="1168"/>
      <c r="Q534" s="1168"/>
      <c r="R534" s="1168"/>
      <c r="S534" s="1168"/>
      <c r="T534" s="1168"/>
      <c r="U534" s="1168"/>
      <c r="V534" s="1168"/>
      <c r="W534" s="1168"/>
      <c r="X534" s="1168"/>
      <c r="Y534" s="1168"/>
    </row>
    <row r="535" spans="1:25" ht="14.25" customHeight="1">
      <c r="A535" s="1168"/>
      <c r="B535" s="1168"/>
      <c r="C535" s="1168"/>
      <c r="D535" s="1168"/>
      <c r="E535" s="1168"/>
      <c r="F535" s="1168"/>
      <c r="G535" s="1168"/>
      <c r="H535" s="1168"/>
      <c r="I535" s="1168"/>
      <c r="J535" s="1168"/>
      <c r="K535" s="1168"/>
      <c r="L535" s="1168"/>
      <c r="M535" s="1168"/>
      <c r="N535" s="1168"/>
      <c r="O535" s="1168"/>
      <c r="P535" s="1168"/>
      <c r="Q535" s="1168"/>
      <c r="R535" s="1168"/>
      <c r="S535" s="1168"/>
      <c r="T535" s="1168"/>
      <c r="U535" s="1168"/>
      <c r="V535" s="1168"/>
      <c r="W535" s="1168"/>
      <c r="X535" s="1168"/>
      <c r="Y535" s="1168"/>
    </row>
    <row r="536" spans="1:25" ht="14.25" customHeight="1">
      <c r="A536" s="1168"/>
      <c r="B536" s="1168"/>
      <c r="C536" s="1168"/>
      <c r="D536" s="1168"/>
      <c r="E536" s="1168"/>
      <c r="F536" s="1168"/>
      <c r="G536" s="1168"/>
      <c r="H536" s="1168"/>
      <c r="I536" s="1168"/>
      <c r="J536" s="1168"/>
      <c r="K536" s="1168"/>
      <c r="L536" s="1168"/>
      <c r="M536" s="1168"/>
      <c r="N536" s="1168"/>
      <c r="O536" s="1168"/>
      <c r="P536" s="1168"/>
      <c r="Q536" s="1168"/>
      <c r="R536" s="1168"/>
      <c r="S536" s="1168"/>
      <c r="T536" s="1168"/>
      <c r="U536" s="1168"/>
      <c r="V536" s="1168"/>
      <c r="W536" s="1168"/>
      <c r="X536" s="1168"/>
      <c r="Y536" s="1168"/>
    </row>
    <row r="537" spans="1:25" ht="14.25" customHeight="1">
      <c r="A537" s="1168"/>
      <c r="B537" s="1168"/>
      <c r="C537" s="1168"/>
      <c r="D537" s="1168"/>
      <c r="E537" s="1168"/>
      <c r="F537" s="1168"/>
      <c r="G537" s="1168"/>
      <c r="H537" s="1168"/>
      <c r="I537" s="1168"/>
      <c r="J537" s="1168"/>
      <c r="K537" s="1168"/>
      <c r="L537" s="1168"/>
      <c r="M537" s="1168"/>
      <c r="N537" s="1168"/>
      <c r="O537" s="1168"/>
      <c r="P537" s="1168"/>
      <c r="Q537" s="1168"/>
      <c r="R537" s="1168"/>
      <c r="S537" s="1168"/>
      <c r="T537" s="1168"/>
      <c r="U537" s="1168"/>
      <c r="V537" s="1168"/>
      <c r="W537" s="1168"/>
      <c r="X537" s="1168"/>
      <c r="Y537" s="1168"/>
    </row>
    <row r="538" spans="1:25" ht="14.25" customHeight="1">
      <c r="A538" s="1168"/>
      <c r="B538" s="1168"/>
      <c r="C538" s="1168"/>
      <c r="D538" s="1168"/>
      <c r="E538" s="1168"/>
      <c r="F538" s="1168"/>
      <c r="G538" s="1168"/>
      <c r="H538" s="1168"/>
      <c r="I538" s="1168"/>
      <c r="J538" s="1168"/>
      <c r="K538" s="1168"/>
      <c r="L538" s="1168"/>
      <c r="M538" s="1168"/>
      <c r="N538" s="1168"/>
      <c r="O538" s="1168"/>
      <c r="P538" s="1168"/>
      <c r="Q538" s="1168"/>
      <c r="R538" s="1168"/>
      <c r="S538" s="1168"/>
      <c r="T538" s="1168"/>
      <c r="U538" s="1168"/>
      <c r="V538" s="1168"/>
      <c r="W538" s="1168"/>
      <c r="X538" s="1168"/>
      <c r="Y538" s="1168"/>
    </row>
    <row r="539" spans="1:25" ht="14.25" customHeight="1">
      <c r="A539" s="1168"/>
      <c r="B539" s="1168"/>
      <c r="C539" s="1168"/>
      <c r="D539" s="1168"/>
      <c r="E539" s="1168"/>
      <c r="F539" s="1168"/>
      <c r="G539" s="1168"/>
      <c r="H539" s="1168"/>
      <c r="I539" s="1168"/>
      <c r="J539" s="1168"/>
      <c r="K539" s="1168"/>
      <c r="L539" s="1168"/>
      <c r="M539" s="1168"/>
      <c r="N539" s="1168"/>
      <c r="O539" s="1168"/>
      <c r="P539" s="1168"/>
      <c r="Q539" s="1168"/>
      <c r="R539" s="1168"/>
      <c r="S539" s="1168"/>
      <c r="T539" s="1168"/>
      <c r="U539" s="1168"/>
      <c r="V539" s="1168"/>
      <c r="W539" s="1168"/>
      <c r="X539" s="1168"/>
      <c r="Y539" s="1168"/>
    </row>
    <row r="540" spans="1:25" ht="14.25" customHeight="1">
      <c r="A540" s="1168"/>
      <c r="B540" s="1168"/>
      <c r="C540" s="1168"/>
      <c r="D540" s="1168"/>
      <c r="E540" s="1168"/>
      <c r="F540" s="1168"/>
      <c r="G540" s="1168"/>
      <c r="H540" s="1168"/>
      <c r="I540" s="1168"/>
      <c r="J540" s="1168"/>
      <c r="K540" s="1168"/>
      <c r="L540" s="1168"/>
      <c r="M540" s="1168"/>
      <c r="N540" s="1168"/>
      <c r="O540" s="1168"/>
      <c r="P540" s="1168"/>
      <c r="Q540" s="1168"/>
      <c r="R540" s="1168"/>
      <c r="S540" s="1168"/>
      <c r="T540" s="1168"/>
      <c r="U540" s="1168"/>
      <c r="V540" s="1168"/>
      <c r="W540" s="1168"/>
      <c r="X540" s="1168"/>
      <c r="Y540" s="1168"/>
    </row>
    <row r="541" spans="1:25" ht="14.25" customHeight="1">
      <c r="A541" s="1168"/>
      <c r="B541" s="1168"/>
      <c r="C541" s="1168"/>
      <c r="D541" s="1168"/>
      <c r="E541" s="1168"/>
      <c r="F541" s="1168"/>
      <c r="G541" s="1168"/>
      <c r="H541" s="1168"/>
      <c r="I541" s="1168"/>
      <c r="J541" s="1168"/>
      <c r="K541" s="1168"/>
      <c r="L541" s="1168"/>
      <c r="M541" s="1168"/>
      <c r="N541" s="1168"/>
      <c r="O541" s="1168"/>
      <c r="P541" s="1168"/>
      <c r="Q541" s="1168"/>
      <c r="R541" s="1168"/>
      <c r="S541" s="1168"/>
      <c r="T541" s="1168"/>
      <c r="U541" s="1168"/>
      <c r="V541" s="1168"/>
      <c r="W541" s="1168"/>
      <c r="X541" s="1168"/>
      <c r="Y541" s="1168"/>
    </row>
    <row r="542" spans="1:25" ht="14.25" customHeight="1">
      <c r="A542" s="1168"/>
      <c r="B542" s="1168"/>
      <c r="C542" s="1168"/>
      <c r="D542" s="1168"/>
      <c r="E542" s="1168"/>
      <c r="F542" s="1168"/>
      <c r="G542" s="1168"/>
      <c r="H542" s="1168"/>
      <c r="I542" s="1168"/>
      <c r="J542" s="1168"/>
      <c r="K542" s="1168"/>
      <c r="L542" s="1168"/>
      <c r="M542" s="1168"/>
      <c r="N542" s="1168"/>
      <c r="O542" s="1168"/>
      <c r="P542" s="1168"/>
      <c r="Q542" s="1168"/>
      <c r="R542" s="1168"/>
      <c r="S542" s="1168"/>
      <c r="T542" s="1168"/>
      <c r="U542" s="1168"/>
      <c r="V542" s="1168"/>
      <c r="W542" s="1168"/>
      <c r="X542" s="1168"/>
      <c r="Y542" s="1168"/>
    </row>
    <row r="543" spans="1:25" ht="14.25" customHeight="1">
      <c r="A543" s="1168"/>
      <c r="B543" s="1168"/>
      <c r="C543" s="1168"/>
      <c r="D543" s="1168"/>
      <c r="E543" s="1168"/>
      <c r="F543" s="1168"/>
      <c r="G543" s="1168"/>
      <c r="H543" s="1168"/>
      <c r="I543" s="1168"/>
      <c r="J543" s="1168"/>
      <c r="K543" s="1168"/>
      <c r="L543" s="1168"/>
      <c r="M543" s="1168"/>
      <c r="N543" s="1168"/>
      <c r="O543" s="1168"/>
      <c r="P543" s="1168"/>
      <c r="Q543" s="1168"/>
      <c r="R543" s="1168"/>
      <c r="S543" s="1168"/>
      <c r="T543" s="1168"/>
      <c r="U543" s="1168"/>
      <c r="V543" s="1168"/>
      <c r="W543" s="1168"/>
      <c r="X543" s="1168"/>
      <c r="Y543" s="1168"/>
    </row>
    <row r="544" spans="1:25" ht="14.25" customHeight="1">
      <c r="A544" s="1168"/>
      <c r="B544" s="1168"/>
      <c r="C544" s="1168"/>
      <c r="D544" s="1168"/>
      <c r="E544" s="1168"/>
      <c r="F544" s="1168"/>
      <c r="G544" s="1168"/>
      <c r="H544" s="1168"/>
      <c r="I544" s="1168"/>
      <c r="J544" s="1168"/>
      <c r="K544" s="1168"/>
      <c r="L544" s="1168"/>
      <c r="M544" s="1168"/>
      <c r="N544" s="1168"/>
      <c r="O544" s="1168"/>
      <c r="P544" s="1168"/>
      <c r="Q544" s="1168"/>
      <c r="R544" s="1168"/>
      <c r="S544" s="1168"/>
      <c r="T544" s="1168"/>
      <c r="U544" s="1168"/>
      <c r="V544" s="1168"/>
      <c r="W544" s="1168"/>
      <c r="X544" s="1168"/>
      <c r="Y544" s="1168"/>
    </row>
    <row r="545" spans="1:25" ht="14.25" customHeight="1">
      <c r="A545" s="1168"/>
      <c r="B545" s="1168"/>
      <c r="C545" s="1168"/>
      <c r="D545" s="1168"/>
      <c r="E545" s="1168"/>
      <c r="F545" s="1168"/>
      <c r="G545" s="1168"/>
      <c r="H545" s="1168"/>
      <c r="I545" s="1168"/>
      <c r="J545" s="1168"/>
      <c r="K545" s="1168"/>
      <c r="L545" s="1168"/>
      <c r="M545" s="1168"/>
      <c r="N545" s="1168"/>
      <c r="O545" s="1168"/>
      <c r="P545" s="1168"/>
      <c r="Q545" s="1168"/>
      <c r="R545" s="1168"/>
      <c r="S545" s="1168"/>
      <c r="T545" s="1168"/>
      <c r="U545" s="1168"/>
      <c r="V545" s="1168"/>
      <c r="W545" s="1168"/>
      <c r="X545" s="1168"/>
      <c r="Y545" s="1168"/>
    </row>
    <row r="546" spans="1:25" ht="14.25" customHeight="1">
      <c r="A546" s="1168"/>
      <c r="B546" s="1168"/>
      <c r="C546" s="1168"/>
      <c r="D546" s="1168"/>
      <c r="E546" s="1168"/>
      <c r="F546" s="1168"/>
      <c r="G546" s="1168"/>
      <c r="H546" s="1168"/>
      <c r="I546" s="1168"/>
      <c r="J546" s="1168"/>
      <c r="K546" s="1168"/>
      <c r="L546" s="1168"/>
      <c r="M546" s="1168"/>
      <c r="N546" s="1168"/>
      <c r="O546" s="1168"/>
      <c r="P546" s="1168"/>
      <c r="Q546" s="1168"/>
      <c r="R546" s="1168"/>
      <c r="S546" s="1168"/>
      <c r="T546" s="1168"/>
      <c r="U546" s="1168"/>
      <c r="V546" s="1168"/>
      <c r="W546" s="1168"/>
      <c r="X546" s="1168"/>
      <c r="Y546" s="1168"/>
    </row>
    <row r="547" spans="1:25" ht="14.25" customHeight="1">
      <c r="A547" s="1168"/>
      <c r="B547" s="1168"/>
      <c r="C547" s="1168"/>
      <c r="D547" s="1168"/>
      <c r="E547" s="1168"/>
      <c r="F547" s="1168"/>
      <c r="G547" s="1168"/>
      <c r="H547" s="1168"/>
      <c r="I547" s="1168"/>
      <c r="J547" s="1168"/>
      <c r="K547" s="1168"/>
      <c r="L547" s="1168"/>
      <c r="M547" s="1168"/>
      <c r="N547" s="1168"/>
      <c r="O547" s="1168"/>
      <c r="P547" s="1168"/>
      <c r="Q547" s="1168"/>
      <c r="R547" s="1168"/>
      <c r="S547" s="1168"/>
      <c r="T547" s="1168"/>
      <c r="U547" s="1168"/>
      <c r="V547" s="1168"/>
      <c r="W547" s="1168"/>
      <c r="X547" s="1168"/>
      <c r="Y547" s="1168"/>
    </row>
    <row r="548" spans="1:25" ht="14.25" customHeight="1">
      <c r="A548" s="1168"/>
      <c r="B548" s="1168"/>
      <c r="C548" s="1168"/>
      <c r="D548" s="1168"/>
      <c r="E548" s="1168"/>
      <c r="F548" s="1168"/>
      <c r="G548" s="1168"/>
      <c r="H548" s="1168"/>
      <c r="I548" s="1168"/>
      <c r="J548" s="1168"/>
      <c r="K548" s="1168"/>
      <c r="L548" s="1168"/>
      <c r="M548" s="1168"/>
      <c r="N548" s="1168"/>
      <c r="O548" s="1168"/>
      <c r="P548" s="1168"/>
      <c r="Q548" s="1168"/>
      <c r="R548" s="1168"/>
      <c r="S548" s="1168"/>
      <c r="T548" s="1168"/>
      <c r="U548" s="1168"/>
      <c r="V548" s="1168"/>
      <c r="W548" s="1168"/>
      <c r="X548" s="1168"/>
      <c r="Y548" s="1168"/>
    </row>
    <row r="549" spans="1:25" ht="14.25" customHeight="1">
      <c r="A549" s="1168"/>
      <c r="B549" s="1168"/>
      <c r="C549" s="1168"/>
      <c r="D549" s="1168"/>
      <c r="E549" s="1168"/>
      <c r="F549" s="1168"/>
      <c r="G549" s="1168"/>
      <c r="H549" s="1168"/>
      <c r="I549" s="1168"/>
      <c r="J549" s="1168"/>
      <c r="K549" s="1168"/>
      <c r="L549" s="1168"/>
      <c r="M549" s="1168"/>
      <c r="N549" s="1168"/>
      <c r="O549" s="1168"/>
      <c r="P549" s="1168"/>
      <c r="Q549" s="1168"/>
      <c r="R549" s="1168"/>
      <c r="S549" s="1168"/>
      <c r="T549" s="1168"/>
      <c r="U549" s="1168"/>
      <c r="V549" s="1168"/>
      <c r="W549" s="1168"/>
      <c r="X549" s="1168"/>
      <c r="Y549" s="1168"/>
    </row>
    <row r="550" spans="1:25" ht="14.25" customHeight="1">
      <c r="A550" s="1168"/>
      <c r="B550" s="1168"/>
      <c r="C550" s="1168"/>
      <c r="D550" s="1168"/>
      <c r="E550" s="1168"/>
      <c r="F550" s="1168"/>
      <c r="G550" s="1168"/>
      <c r="H550" s="1168"/>
      <c r="I550" s="1168"/>
      <c r="J550" s="1168"/>
      <c r="K550" s="1168"/>
      <c r="L550" s="1168"/>
      <c r="M550" s="1168"/>
      <c r="N550" s="1168"/>
      <c r="O550" s="1168"/>
      <c r="P550" s="1168"/>
      <c r="Q550" s="1168"/>
      <c r="R550" s="1168"/>
      <c r="S550" s="1168"/>
      <c r="T550" s="1168"/>
      <c r="U550" s="1168"/>
      <c r="V550" s="1168"/>
      <c r="W550" s="1168"/>
      <c r="X550" s="1168"/>
      <c r="Y550" s="1168"/>
    </row>
    <row r="551" spans="1:25" ht="14.25" customHeight="1">
      <c r="A551" s="1168"/>
      <c r="B551" s="1168"/>
      <c r="C551" s="1168"/>
      <c r="D551" s="1168"/>
      <c r="E551" s="1168"/>
      <c r="F551" s="1168"/>
      <c r="G551" s="1168"/>
      <c r="H551" s="1168"/>
      <c r="I551" s="1168"/>
      <c r="J551" s="1168"/>
      <c r="K551" s="1168"/>
      <c r="L551" s="1168"/>
      <c r="M551" s="1168"/>
      <c r="N551" s="1168"/>
      <c r="O551" s="1168"/>
      <c r="P551" s="1168"/>
      <c r="Q551" s="1168"/>
      <c r="R551" s="1168"/>
      <c r="S551" s="1168"/>
      <c r="T551" s="1168"/>
      <c r="U551" s="1168"/>
      <c r="V551" s="1168"/>
      <c r="W551" s="1168"/>
      <c r="X551" s="1168"/>
      <c r="Y551" s="1168"/>
    </row>
    <row r="552" spans="1:25" ht="14.25" customHeight="1">
      <c r="A552" s="1168"/>
      <c r="B552" s="1168"/>
      <c r="C552" s="1168"/>
      <c r="D552" s="1168"/>
      <c r="E552" s="1168"/>
      <c r="F552" s="1168"/>
      <c r="G552" s="1168"/>
      <c r="H552" s="1168"/>
      <c r="I552" s="1168"/>
      <c r="J552" s="1168"/>
      <c r="K552" s="1168"/>
      <c r="L552" s="1168"/>
      <c r="M552" s="1168"/>
      <c r="N552" s="1168"/>
      <c r="O552" s="1168"/>
      <c r="P552" s="1168"/>
      <c r="Q552" s="1168"/>
      <c r="R552" s="1168"/>
      <c r="S552" s="1168"/>
      <c r="T552" s="1168"/>
      <c r="U552" s="1168"/>
      <c r="V552" s="1168"/>
      <c r="W552" s="1168"/>
      <c r="X552" s="1168"/>
      <c r="Y552" s="1168"/>
    </row>
    <row r="553" spans="1:25" ht="14.25" customHeight="1">
      <c r="A553" s="1168"/>
      <c r="B553" s="1168"/>
      <c r="C553" s="1168"/>
      <c r="D553" s="1168"/>
      <c r="E553" s="1168"/>
      <c r="F553" s="1168"/>
      <c r="G553" s="1168"/>
      <c r="H553" s="1168"/>
      <c r="I553" s="1168"/>
      <c r="J553" s="1168"/>
      <c r="K553" s="1168"/>
      <c r="L553" s="1168"/>
      <c r="M553" s="1168"/>
      <c r="N553" s="1168"/>
      <c r="O553" s="1168"/>
      <c r="P553" s="1168"/>
      <c r="Q553" s="1168"/>
      <c r="R553" s="1168"/>
      <c r="S553" s="1168"/>
      <c r="T553" s="1168"/>
      <c r="U553" s="1168"/>
      <c r="V553" s="1168"/>
      <c r="W553" s="1168"/>
      <c r="X553" s="1168"/>
      <c r="Y553" s="1168"/>
    </row>
    <row r="554" spans="1:25" ht="14.25" customHeight="1">
      <c r="A554" s="1168"/>
      <c r="B554" s="1168"/>
      <c r="C554" s="1168"/>
      <c r="D554" s="1168"/>
      <c r="E554" s="1168"/>
      <c r="F554" s="1168"/>
      <c r="G554" s="1168"/>
      <c r="H554" s="1168"/>
      <c r="I554" s="1168"/>
      <c r="J554" s="1168"/>
      <c r="K554" s="1168"/>
      <c r="L554" s="1168"/>
      <c r="M554" s="1168"/>
      <c r="N554" s="1168"/>
      <c r="O554" s="1168"/>
      <c r="P554" s="1168"/>
      <c r="Q554" s="1168"/>
      <c r="R554" s="1168"/>
      <c r="S554" s="1168"/>
      <c r="T554" s="1168"/>
      <c r="U554" s="1168"/>
      <c r="V554" s="1168"/>
      <c r="W554" s="1168"/>
      <c r="X554" s="1168"/>
      <c r="Y554" s="1168"/>
    </row>
    <row r="555" spans="1:25" ht="14.25" customHeight="1">
      <c r="A555" s="1168"/>
      <c r="B555" s="1168"/>
      <c r="C555" s="1168"/>
      <c r="D555" s="1168"/>
      <c r="E555" s="1168"/>
      <c r="F555" s="1168"/>
      <c r="G555" s="1168"/>
      <c r="H555" s="1168"/>
      <c r="I555" s="1168"/>
      <c r="J555" s="1168"/>
      <c r="K555" s="1168"/>
      <c r="L555" s="1168"/>
      <c r="M555" s="1168"/>
      <c r="N555" s="1168"/>
      <c r="O555" s="1168"/>
      <c r="P555" s="1168"/>
      <c r="Q555" s="1168"/>
      <c r="R555" s="1168"/>
      <c r="S555" s="1168"/>
      <c r="T555" s="1168"/>
      <c r="U555" s="1168"/>
      <c r="V555" s="1168"/>
      <c r="W555" s="1168"/>
      <c r="X555" s="1168"/>
      <c r="Y555" s="1168"/>
    </row>
    <row r="556" spans="1:25" ht="14.25" customHeight="1">
      <c r="A556" s="1168"/>
      <c r="B556" s="1168"/>
      <c r="C556" s="1168"/>
      <c r="D556" s="1168"/>
      <c r="E556" s="1168"/>
      <c r="F556" s="1168"/>
      <c r="G556" s="1168"/>
      <c r="H556" s="1168"/>
      <c r="I556" s="1168"/>
      <c r="J556" s="1168"/>
      <c r="K556" s="1168"/>
      <c r="L556" s="1168"/>
      <c r="M556" s="1168"/>
      <c r="N556" s="1168"/>
      <c r="O556" s="1168"/>
      <c r="P556" s="1168"/>
      <c r="Q556" s="1168"/>
      <c r="R556" s="1168"/>
      <c r="S556" s="1168"/>
      <c r="T556" s="1168"/>
      <c r="U556" s="1168"/>
      <c r="V556" s="1168"/>
      <c r="W556" s="1168"/>
      <c r="X556" s="1168"/>
      <c r="Y556" s="1168"/>
    </row>
    <row r="557" spans="1:25" ht="14.25" customHeight="1">
      <c r="A557" s="1168"/>
      <c r="B557" s="1168"/>
      <c r="C557" s="1168"/>
      <c r="D557" s="1168"/>
      <c r="E557" s="1168"/>
      <c r="F557" s="1168"/>
      <c r="G557" s="1168"/>
      <c r="H557" s="1168"/>
      <c r="I557" s="1168"/>
      <c r="J557" s="1168"/>
      <c r="K557" s="1168"/>
      <c r="L557" s="1168"/>
      <c r="M557" s="1168"/>
      <c r="N557" s="1168"/>
      <c r="O557" s="1168"/>
      <c r="P557" s="1168"/>
      <c r="Q557" s="1168"/>
      <c r="R557" s="1168"/>
      <c r="S557" s="1168"/>
      <c r="T557" s="1168"/>
      <c r="U557" s="1168"/>
      <c r="V557" s="1168"/>
      <c r="W557" s="1168"/>
      <c r="X557" s="1168"/>
      <c r="Y557" s="1168"/>
    </row>
    <row r="558" spans="1:25" ht="14.25" customHeight="1">
      <c r="A558" s="1168"/>
      <c r="B558" s="1168"/>
      <c r="C558" s="1168"/>
      <c r="D558" s="1168"/>
      <c r="E558" s="1168"/>
      <c r="F558" s="1168"/>
      <c r="G558" s="1168"/>
      <c r="H558" s="1168"/>
      <c r="I558" s="1168"/>
      <c r="J558" s="1168"/>
      <c r="K558" s="1168"/>
      <c r="L558" s="1168"/>
      <c r="M558" s="1168"/>
      <c r="N558" s="1168"/>
      <c r="O558" s="1168"/>
      <c r="P558" s="1168"/>
      <c r="Q558" s="1168"/>
      <c r="R558" s="1168"/>
      <c r="S558" s="1168"/>
      <c r="T558" s="1168"/>
      <c r="U558" s="1168"/>
      <c r="V558" s="1168"/>
      <c r="W558" s="1168"/>
      <c r="X558" s="1168"/>
      <c r="Y558" s="1168"/>
    </row>
    <row r="559" spans="1:25" ht="14.25" customHeight="1">
      <c r="A559" s="1168"/>
      <c r="B559" s="1168"/>
      <c r="C559" s="1168"/>
      <c r="D559" s="1168"/>
      <c r="E559" s="1168"/>
      <c r="F559" s="1168"/>
      <c r="G559" s="1168"/>
      <c r="H559" s="1168"/>
      <c r="I559" s="1168"/>
      <c r="J559" s="1168"/>
      <c r="K559" s="1168"/>
      <c r="L559" s="1168"/>
      <c r="M559" s="1168"/>
      <c r="N559" s="1168"/>
      <c r="O559" s="1168"/>
      <c r="P559" s="1168"/>
      <c r="Q559" s="1168"/>
      <c r="R559" s="1168"/>
      <c r="S559" s="1168"/>
      <c r="T559" s="1168"/>
      <c r="U559" s="1168"/>
      <c r="V559" s="1168"/>
      <c r="W559" s="1168"/>
      <c r="X559" s="1168"/>
      <c r="Y559" s="1168"/>
    </row>
    <row r="560" spans="1:25" ht="14.25" customHeight="1">
      <c r="A560" s="1168"/>
      <c r="B560" s="1168"/>
      <c r="C560" s="1168"/>
      <c r="D560" s="1168"/>
      <c r="E560" s="1168"/>
      <c r="F560" s="1168"/>
      <c r="G560" s="1168"/>
      <c r="H560" s="1168"/>
      <c r="I560" s="1168"/>
      <c r="J560" s="1168"/>
      <c r="K560" s="1168"/>
      <c r="L560" s="1168"/>
      <c r="M560" s="1168"/>
      <c r="N560" s="1168"/>
      <c r="O560" s="1168"/>
      <c r="P560" s="1168"/>
      <c r="Q560" s="1168"/>
      <c r="R560" s="1168"/>
      <c r="S560" s="1168"/>
      <c r="T560" s="1168"/>
      <c r="U560" s="1168"/>
      <c r="V560" s="1168"/>
      <c r="W560" s="1168"/>
      <c r="X560" s="1168"/>
      <c r="Y560" s="1168"/>
    </row>
    <row r="561" spans="1:25" ht="14.25" customHeight="1">
      <c r="A561" s="1168"/>
      <c r="B561" s="1168"/>
      <c r="C561" s="1168"/>
      <c r="D561" s="1168"/>
      <c r="E561" s="1168"/>
      <c r="F561" s="1168"/>
      <c r="G561" s="1168"/>
      <c r="H561" s="1168"/>
      <c r="I561" s="1168"/>
      <c r="J561" s="1168"/>
      <c r="K561" s="1168"/>
      <c r="L561" s="1168"/>
      <c r="M561" s="1168"/>
      <c r="N561" s="1168"/>
      <c r="O561" s="1168"/>
      <c r="P561" s="1168"/>
      <c r="Q561" s="1168"/>
      <c r="R561" s="1168"/>
      <c r="S561" s="1168"/>
      <c r="T561" s="1168"/>
      <c r="U561" s="1168"/>
      <c r="V561" s="1168"/>
      <c r="W561" s="1168"/>
      <c r="X561" s="1168"/>
      <c r="Y561" s="1168"/>
    </row>
    <row r="562" spans="1:25" ht="14.25" customHeight="1">
      <c r="A562" s="1168"/>
      <c r="B562" s="1168"/>
      <c r="C562" s="1168"/>
      <c r="D562" s="1168"/>
      <c r="E562" s="1168"/>
      <c r="F562" s="1168"/>
      <c r="G562" s="1168"/>
      <c r="H562" s="1168"/>
      <c r="I562" s="1168"/>
      <c r="J562" s="1168"/>
      <c r="K562" s="1168"/>
      <c r="L562" s="1168"/>
      <c r="M562" s="1168"/>
      <c r="N562" s="1168"/>
      <c r="O562" s="1168"/>
      <c r="P562" s="1168"/>
      <c r="Q562" s="1168"/>
      <c r="R562" s="1168"/>
      <c r="S562" s="1168"/>
      <c r="T562" s="1168"/>
      <c r="U562" s="1168"/>
      <c r="V562" s="1168"/>
      <c r="W562" s="1168"/>
      <c r="X562" s="1168"/>
      <c r="Y562" s="1168"/>
    </row>
    <row r="563" spans="1:25" ht="14.25" customHeight="1">
      <c r="A563" s="1168"/>
      <c r="B563" s="1168"/>
      <c r="C563" s="1168"/>
      <c r="D563" s="1168"/>
      <c r="E563" s="1168"/>
      <c r="F563" s="1168"/>
      <c r="G563" s="1168"/>
      <c r="H563" s="1168"/>
      <c r="I563" s="1168"/>
      <c r="J563" s="1168"/>
      <c r="K563" s="1168"/>
      <c r="L563" s="1168"/>
      <c r="M563" s="1168"/>
      <c r="N563" s="1168"/>
      <c r="O563" s="1168"/>
      <c r="P563" s="1168"/>
      <c r="Q563" s="1168"/>
      <c r="R563" s="1168"/>
      <c r="S563" s="1168"/>
      <c r="T563" s="1168"/>
      <c r="U563" s="1168"/>
      <c r="V563" s="1168"/>
      <c r="W563" s="1168"/>
      <c r="X563" s="1168"/>
      <c r="Y563" s="1168"/>
    </row>
    <row r="564" spans="1:25" ht="14.25" customHeight="1">
      <c r="A564" s="1168"/>
      <c r="B564" s="1168"/>
      <c r="C564" s="1168"/>
      <c r="D564" s="1168"/>
      <c r="E564" s="1168"/>
      <c r="F564" s="1168"/>
      <c r="G564" s="1168"/>
      <c r="H564" s="1168"/>
      <c r="I564" s="1168"/>
      <c r="J564" s="1168"/>
      <c r="K564" s="1168"/>
      <c r="L564" s="1168"/>
      <c r="M564" s="1168"/>
      <c r="N564" s="1168"/>
      <c r="O564" s="1168"/>
      <c r="P564" s="1168"/>
      <c r="Q564" s="1168"/>
      <c r="R564" s="1168"/>
      <c r="S564" s="1168"/>
      <c r="T564" s="1168"/>
      <c r="U564" s="1168"/>
      <c r="V564" s="1168"/>
      <c r="W564" s="1168"/>
      <c r="X564" s="1168"/>
      <c r="Y564" s="1168"/>
    </row>
    <row r="565" spans="1:25" ht="14.25" customHeight="1">
      <c r="A565" s="1168"/>
      <c r="B565" s="1168"/>
      <c r="C565" s="1168"/>
      <c r="D565" s="1168"/>
      <c r="E565" s="1168"/>
      <c r="F565" s="1168"/>
      <c r="G565" s="1168"/>
      <c r="H565" s="1168"/>
      <c r="I565" s="1168"/>
      <c r="J565" s="1168"/>
      <c r="K565" s="1168"/>
      <c r="L565" s="1168"/>
      <c r="M565" s="1168"/>
      <c r="N565" s="1168"/>
      <c r="O565" s="1168"/>
      <c r="P565" s="1168"/>
      <c r="Q565" s="1168"/>
      <c r="R565" s="1168"/>
      <c r="S565" s="1168"/>
      <c r="T565" s="1168"/>
      <c r="U565" s="1168"/>
      <c r="V565" s="1168"/>
      <c r="W565" s="1168"/>
      <c r="X565" s="1168"/>
      <c r="Y565" s="1168"/>
    </row>
    <row r="566" spans="1:25" ht="14.25" customHeight="1">
      <c r="A566" s="1168"/>
      <c r="B566" s="1168"/>
      <c r="C566" s="1168"/>
      <c r="D566" s="1168"/>
      <c r="E566" s="1168"/>
      <c r="F566" s="1168"/>
      <c r="G566" s="1168"/>
      <c r="H566" s="1168"/>
      <c r="I566" s="1168"/>
      <c r="J566" s="1168"/>
      <c r="K566" s="1168"/>
      <c r="L566" s="1168"/>
      <c r="M566" s="1168"/>
      <c r="N566" s="1168"/>
      <c r="O566" s="1168"/>
      <c r="P566" s="1168"/>
      <c r="Q566" s="1168"/>
      <c r="R566" s="1168"/>
      <c r="S566" s="1168"/>
      <c r="T566" s="1168"/>
      <c r="U566" s="1168"/>
      <c r="V566" s="1168"/>
      <c r="W566" s="1168"/>
      <c r="X566" s="1168"/>
      <c r="Y566" s="1168"/>
    </row>
    <row r="567" spans="1:25" ht="14.25" customHeight="1">
      <c r="A567" s="1168"/>
      <c r="B567" s="1168"/>
      <c r="C567" s="1168"/>
      <c r="D567" s="1168"/>
      <c r="E567" s="1168"/>
      <c r="F567" s="1168"/>
      <c r="G567" s="1168"/>
      <c r="H567" s="1168"/>
      <c r="I567" s="1168"/>
      <c r="J567" s="1168"/>
      <c r="K567" s="1168"/>
      <c r="L567" s="1168"/>
      <c r="M567" s="1168"/>
      <c r="N567" s="1168"/>
      <c r="O567" s="1168"/>
      <c r="P567" s="1168"/>
      <c r="Q567" s="1168"/>
      <c r="R567" s="1168"/>
      <c r="S567" s="1168"/>
      <c r="T567" s="1168"/>
      <c r="U567" s="1168"/>
      <c r="V567" s="1168"/>
      <c r="W567" s="1168"/>
      <c r="X567" s="1168"/>
      <c r="Y567" s="1168"/>
    </row>
    <row r="568" spans="1:25" ht="14.25" customHeight="1">
      <c r="A568" s="1168"/>
      <c r="B568" s="1168"/>
      <c r="C568" s="1168"/>
      <c r="D568" s="1168"/>
      <c r="E568" s="1168"/>
      <c r="F568" s="1168"/>
      <c r="G568" s="1168"/>
      <c r="H568" s="1168"/>
      <c r="I568" s="1168"/>
      <c r="J568" s="1168"/>
      <c r="K568" s="1168"/>
      <c r="L568" s="1168"/>
      <c r="M568" s="1168"/>
      <c r="N568" s="1168"/>
      <c r="O568" s="1168"/>
      <c r="P568" s="1168"/>
      <c r="Q568" s="1168"/>
      <c r="R568" s="1168"/>
      <c r="S568" s="1168"/>
      <c r="T568" s="1168"/>
      <c r="U568" s="1168"/>
      <c r="V568" s="1168"/>
      <c r="W568" s="1168"/>
      <c r="X568" s="1168"/>
      <c r="Y568" s="1168"/>
    </row>
    <row r="569" spans="1:25" ht="14.25" customHeight="1">
      <c r="A569" s="1168"/>
      <c r="B569" s="1168"/>
      <c r="C569" s="1168"/>
      <c r="D569" s="1168"/>
      <c r="E569" s="1168"/>
      <c r="F569" s="1168"/>
      <c r="G569" s="1168"/>
      <c r="H569" s="1168"/>
      <c r="I569" s="1168"/>
      <c r="J569" s="1168"/>
      <c r="K569" s="1168"/>
      <c r="L569" s="1168"/>
      <c r="M569" s="1168"/>
      <c r="N569" s="1168"/>
      <c r="O569" s="1168"/>
      <c r="P569" s="1168"/>
      <c r="Q569" s="1168"/>
      <c r="R569" s="1168"/>
      <c r="S569" s="1168"/>
      <c r="T569" s="1168"/>
      <c r="U569" s="1168"/>
      <c r="V569" s="1168"/>
      <c r="W569" s="1168"/>
      <c r="X569" s="1168"/>
      <c r="Y569" s="1168"/>
    </row>
    <row r="570" spans="1:25" ht="14.25" customHeight="1">
      <c r="A570" s="1168"/>
      <c r="B570" s="1168"/>
      <c r="C570" s="1168"/>
      <c r="D570" s="1168"/>
      <c r="E570" s="1168"/>
      <c r="F570" s="1168"/>
      <c r="G570" s="1168"/>
      <c r="H570" s="1168"/>
      <c r="I570" s="1168"/>
      <c r="J570" s="1168"/>
      <c r="K570" s="1168"/>
      <c r="L570" s="1168"/>
      <c r="M570" s="1168"/>
      <c r="N570" s="1168"/>
      <c r="O570" s="1168"/>
      <c r="P570" s="1168"/>
      <c r="Q570" s="1168"/>
      <c r="R570" s="1168"/>
      <c r="S570" s="1168"/>
      <c r="T570" s="1168"/>
      <c r="U570" s="1168"/>
      <c r="V570" s="1168"/>
      <c r="W570" s="1168"/>
      <c r="X570" s="1168"/>
      <c r="Y570" s="1168"/>
    </row>
    <row r="571" spans="1:25" ht="14.25" customHeight="1">
      <c r="A571" s="1168"/>
      <c r="B571" s="1168"/>
      <c r="C571" s="1168"/>
      <c r="D571" s="1168"/>
      <c r="E571" s="1168"/>
      <c r="F571" s="1168"/>
      <c r="G571" s="1168"/>
      <c r="H571" s="1168"/>
      <c r="I571" s="1168"/>
      <c r="J571" s="1168"/>
      <c r="K571" s="1168"/>
      <c r="L571" s="1168"/>
      <c r="M571" s="1168"/>
      <c r="N571" s="1168"/>
      <c r="O571" s="1168"/>
      <c r="P571" s="1168"/>
      <c r="Q571" s="1168"/>
      <c r="R571" s="1168"/>
      <c r="S571" s="1168"/>
      <c r="T571" s="1168"/>
      <c r="U571" s="1168"/>
      <c r="V571" s="1168"/>
      <c r="W571" s="1168"/>
      <c r="X571" s="1168"/>
      <c r="Y571" s="1168"/>
    </row>
    <row r="572" spans="1:25" ht="14.25" customHeight="1">
      <c r="A572" s="1168"/>
      <c r="B572" s="1168"/>
      <c r="C572" s="1168"/>
      <c r="D572" s="1168"/>
      <c r="E572" s="1168"/>
      <c r="F572" s="1168"/>
      <c r="G572" s="1168"/>
      <c r="H572" s="1168"/>
      <c r="I572" s="1168"/>
      <c r="J572" s="1168"/>
      <c r="K572" s="1168"/>
      <c r="L572" s="1168"/>
      <c r="M572" s="1168"/>
      <c r="N572" s="1168"/>
      <c r="O572" s="1168"/>
      <c r="P572" s="1168"/>
      <c r="Q572" s="1168"/>
      <c r="R572" s="1168"/>
      <c r="S572" s="1168"/>
      <c r="T572" s="1168"/>
      <c r="U572" s="1168"/>
      <c r="V572" s="1168"/>
      <c r="W572" s="1168"/>
      <c r="X572" s="1168"/>
      <c r="Y572" s="1168"/>
    </row>
    <row r="573" spans="1:25" ht="14.25" customHeight="1">
      <c r="A573" s="1168"/>
      <c r="B573" s="1168"/>
      <c r="C573" s="1168"/>
      <c r="D573" s="1168"/>
      <c r="E573" s="1168"/>
      <c r="F573" s="1168"/>
      <c r="G573" s="1168"/>
      <c r="H573" s="1168"/>
      <c r="I573" s="1168"/>
      <c r="J573" s="1168"/>
      <c r="K573" s="1168"/>
      <c r="L573" s="1168"/>
      <c r="M573" s="1168"/>
      <c r="N573" s="1168"/>
      <c r="O573" s="1168"/>
      <c r="P573" s="1168"/>
      <c r="Q573" s="1168"/>
      <c r="R573" s="1168"/>
      <c r="S573" s="1168"/>
      <c r="T573" s="1168"/>
      <c r="U573" s="1168"/>
      <c r="V573" s="1168"/>
      <c r="W573" s="1168"/>
      <c r="X573" s="1168"/>
      <c r="Y573" s="1168"/>
    </row>
    <row r="574" spans="1:25" ht="14.25" customHeight="1">
      <c r="A574" s="1168"/>
      <c r="B574" s="1168"/>
      <c r="C574" s="1168"/>
      <c r="D574" s="1168"/>
      <c r="E574" s="1168"/>
      <c r="F574" s="1168"/>
      <c r="G574" s="1168"/>
      <c r="H574" s="1168"/>
      <c r="I574" s="1168"/>
      <c r="J574" s="1168"/>
      <c r="K574" s="1168"/>
      <c r="L574" s="1168"/>
      <c r="M574" s="1168"/>
      <c r="N574" s="1168"/>
      <c r="O574" s="1168"/>
      <c r="P574" s="1168"/>
      <c r="Q574" s="1168"/>
      <c r="R574" s="1168"/>
      <c r="S574" s="1168"/>
      <c r="T574" s="1168"/>
      <c r="U574" s="1168"/>
      <c r="V574" s="1168"/>
      <c r="W574" s="1168"/>
      <c r="X574" s="1168"/>
      <c r="Y574" s="1168"/>
    </row>
    <row r="575" spans="1:25" ht="14.25" customHeight="1">
      <c r="A575" s="1168"/>
      <c r="B575" s="1168"/>
      <c r="C575" s="1168"/>
      <c r="D575" s="1168"/>
      <c r="E575" s="1168"/>
      <c r="F575" s="1168"/>
      <c r="G575" s="1168"/>
      <c r="H575" s="1168"/>
      <c r="I575" s="1168"/>
      <c r="J575" s="1168"/>
      <c r="K575" s="1168"/>
      <c r="L575" s="1168"/>
      <c r="M575" s="1168"/>
      <c r="N575" s="1168"/>
      <c r="O575" s="1168"/>
      <c r="P575" s="1168"/>
      <c r="Q575" s="1168"/>
      <c r="R575" s="1168"/>
      <c r="S575" s="1168"/>
      <c r="T575" s="1168"/>
      <c r="U575" s="1168"/>
      <c r="V575" s="1168"/>
      <c r="W575" s="1168"/>
      <c r="X575" s="1168"/>
      <c r="Y575" s="1168"/>
    </row>
    <row r="576" spans="1:25" ht="14.25" customHeight="1">
      <c r="A576" s="1168"/>
      <c r="B576" s="1168"/>
      <c r="C576" s="1168"/>
      <c r="D576" s="1168"/>
      <c r="E576" s="1168"/>
      <c r="F576" s="1168"/>
      <c r="G576" s="1168"/>
      <c r="H576" s="1168"/>
      <c r="I576" s="1168"/>
      <c r="J576" s="1168"/>
      <c r="K576" s="1168"/>
      <c r="L576" s="1168"/>
      <c r="M576" s="1168"/>
      <c r="N576" s="1168"/>
      <c r="O576" s="1168"/>
      <c r="P576" s="1168"/>
      <c r="Q576" s="1168"/>
      <c r="R576" s="1168"/>
      <c r="S576" s="1168"/>
      <c r="T576" s="1168"/>
      <c r="U576" s="1168"/>
      <c r="V576" s="1168"/>
      <c r="W576" s="1168"/>
      <c r="X576" s="1168"/>
      <c r="Y576" s="1168"/>
    </row>
    <row r="577" spans="1:25" ht="14.25" customHeight="1">
      <c r="A577" s="1168"/>
      <c r="B577" s="1168"/>
      <c r="C577" s="1168"/>
      <c r="D577" s="1168"/>
      <c r="E577" s="1168"/>
      <c r="F577" s="1168"/>
      <c r="G577" s="1168"/>
      <c r="H577" s="1168"/>
      <c r="I577" s="1168"/>
      <c r="J577" s="1168"/>
      <c r="K577" s="1168"/>
      <c r="L577" s="1168"/>
      <c r="M577" s="1168"/>
      <c r="N577" s="1168"/>
      <c r="O577" s="1168"/>
      <c r="P577" s="1168"/>
      <c r="Q577" s="1168"/>
      <c r="R577" s="1168"/>
      <c r="S577" s="1168"/>
      <c r="T577" s="1168"/>
      <c r="U577" s="1168"/>
      <c r="V577" s="1168"/>
      <c r="W577" s="1168"/>
      <c r="X577" s="1168"/>
      <c r="Y577" s="1168"/>
    </row>
    <row r="578" spans="1:25" ht="14.25" customHeight="1">
      <c r="A578" s="1168"/>
      <c r="B578" s="1168"/>
      <c r="C578" s="1168"/>
      <c r="D578" s="1168"/>
      <c r="E578" s="1168"/>
      <c r="F578" s="1168"/>
      <c r="G578" s="1168"/>
      <c r="H578" s="1168"/>
      <c r="I578" s="1168"/>
      <c r="J578" s="1168"/>
      <c r="K578" s="1168"/>
      <c r="L578" s="1168"/>
      <c r="M578" s="1168"/>
      <c r="N578" s="1168"/>
      <c r="O578" s="1168"/>
      <c r="P578" s="1168"/>
      <c r="Q578" s="1168"/>
      <c r="R578" s="1168"/>
      <c r="S578" s="1168"/>
      <c r="T578" s="1168"/>
      <c r="U578" s="1168"/>
      <c r="V578" s="1168"/>
      <c r="W578" s="1168"/>
      <c r="X578" s="1168"/>
      <c r="Y578" s="1168"/>
    </row>
    <row r="579" spans="1:25" ht="14.25" customHeight="1">
      <c r="A579" s="1168"/>
      <c r="B579" s="1168"/>
      <c r="C579" s="1168"/>
      <c r="D579" s="1168"/>
      <c r="E579" s="1168"/>
      <c r="F579" s="1168"/>
      <c r="G579" s="1168"/>
      <c r="H579" s="1168"/>
      <c r="I579" s="1168"/>
      <c r="J579" s="1168"/>
      <c r="K579" s="1168"/>
      <c r="L579" s="1168"/>
      <c r="M579" s="1168"/>
      <c r="N579" s="1168"/>
      <c r="O579" s="1168"/>
      <c r="P579" s="1168"/>
      <c r="Q579" s="1168"/>
      <c r="R579" s="1168"/>
      <c r="S579" s="1168"/>
      <c r="T579" s="1168"/>
      <c r="U579" s="1168"/>
      <c r="V579" s="1168"/>
      <c r="W579" s="1168"/>
      <c r="X579" s="1168"/>
      <c r="Y579" s="1168"/>
    </row>
    <row r="580" spans="1:25" ht="14.25" customHeight="1">
      <c r="A580" s="1168"/>
      <c r="B580" s="1168"/>
      <c r="C580" s="1168"/>
      <c r="D580" s="1168"/>
      <c r="E580" s="1168"/>
      <c r="F580" s="1168"/>
      <c r="G580" s="1168"/>
      <c r="H580" s="1168"/>
      <c r="I580" s="1168"/>
      <c r="J580" s="1168"/>
      <c r="K580" s="1168"/>
      <c r="L580" s="1168"/>
      <c r="M580" s="1168"/>
      <c r="N580" s="1168"/>
      <c r="O580" s="1168"/>
      <c r="P580" s="1168"/>
      <c r="Q580" s="1168"/>
      <c r="R580" s="1168"/>
      <c r="S580" s="1168"/>
      <c r="T580" s="1168"/>
      <c r="U580" s="1168"/>
      <c r="V580" s="1168"/>
      <c r="W580" s="1168"/>
      <c r="X580" s="1168"/>
      <c r="Y580" s="1168"/>
    </row>
    <row r="581" spans="1:25" ht="14.25" customHeight="1">
      <c r="A581" s="1168"/>
      <c r="B581" s="1168"/>
      <c r="C581" s="1168"/>
      <c r="D581" s="1168"/>
      <c r="E581" s="1168"/>
      <c r="F581" s="1168"/>
      <c r="G581" s="1168"/>
      <c r="H581" s="1168"/>
      <c r="I581" s="1168"/>
      <c r="J581" s="1168"/>
      <c r="K581" s="1168"/>
      <c r="L581" s="1168"/>
      <c r="M581" s="1168"/>
      <c r="N581" s="1168"/>
      <c r="O581" s="1168"/>
      <c r="P581" s="1168"/>
      <c r="Q581" s="1168"/>
      <c r="R581" s="1168"/>
      <c r="S581" s="1168"/>
      <c r="T581" s="1168"/>
      <c r="U581" s="1168"/>
      <c r="V581" s="1168"/>
      <c r="W581" s="1168"/>
      <c r="X581" s="1168"/>
      <c r="Y581" s="1168"/>
    </row>
    <row r="582" spans="1:25" ht="14.25" customHeight="1">
      <c r="A582" s="1168"/>
      <c r="B582" s="1168"/>
      <c r="C582" s="1168"/>
      <c r="D582" s="1168"/>
      <c r="E582" s="1168"/>
      <c r="F582" s="1168"/>
      <c r="G582" s="1168"/>
      <c r="H582" s="1168"/>
      <c r="I582" s="1168"/>
      <c r="J582" s="1168"/>
      <c r="K582" s="1168"/>
      <c r="L582" s="1168"/>
      <c r="M582" s="1168"/>
      <c r="N582" s="1168"/>
      <c r="O582" s="1168"/>
      <c r="P582" s="1168"/>
      <c r="Q582" s="1168"/>
      <c r="R582" s="1168"/>
      <c r="S582" s="1168"/>
      <c r="T582" s="1168"/>
      <c r="U582" s="1168"/>
      <c r="V582" s="1168"/>
      <c r="W582" s="1168"/>
      <c r="X582" s="1168"/>
      <c r="Y582" s="1168"/>
    </row>
    <row r="583" spans="1:25" ht="14.25" customHeight="1">
      <c r="A583" s="1168"/>
      <c r="B583" s="1168"/>
      <c r="C583" s="1168"/>
      <c r="D583" s="1168"/>
      <c r="E583" s="1168"/>
      <c r="F583" s="1168"/>
      <c r="G583" s="1168"/>
      <c r="H583" s="1168"/>
      <c r="I583" s="1168"/>
      <c r="J583" s="1168"/>
      <c r="K583" s="1168"/>
      <c r="L583" s="1168"/>
      <c r="M583" s="1168"/>
      <c r="N583" s="1168"/>
      <c r="O583" s="1168"/>
      <c r="P583" s="1168"/>
      <c r="Q583" s="1168"/>
      <c r="R583" s="1168"/>
      <c r="S583" s="1168"/>
      <c r="T583" s="1168"/>
      <c r="U583" s="1168"/>
      <c r="V583" s="1168"/>
      <c r="W583" s="1168"/>
      <c r="X583" s="1168"/>
      <c r="Y583" s="1168"/>
    </row>
    <row r="584" spans="1:25" ht="14.25" customHeight="1">
      <c r="A584" s="1168"/>
      <c r="B584" s="1168"/>
      <c r="C584" s="1168"/>
      <c r="D584" s="1168"/>
      <c r="E584" s="1168"/>
      <c r="F584" s="1168"/>
      <c r="G584" s="1168"/>
      <c r="H584" s="1168"/>
      <c r="I584" s="1168"/>
      <c r="J584" s="1168"/>
      <c r="K584" s="1168"/>
      <c r="L584" s="1168"/>
      <c r="M584" s="1168"/>
      <c r="N584" s="1168"/>
      <c r="O584" s="1168"/>
      <c r="P584" s="1168"/>
      <c r="Q584" s="1168"/>
      <c r="R584" s="1168"/>
      <c r="S584" s="1168"/>
      <c r="T584" s="1168"/>
      <c r="U584" s="1168"/>
      <c r="V584" s="1168"/>
      <c r="W584" s="1168"/>
      <c r="X584" s="1168"/>
      <c r="Y584" s="1168"/>
    </row>
    <row r="585" spans="1:25" ht="14.25" customHeight="1">
      <c r="A585" s="1168"/>
      <c r="B585" s="1168"/>
      <c r="C585" s="1168"/>
      <c r="D585" s="1168"/>
      <c r="E585" s="1168"/>
      <c r="F585" s="1168"/>
      <c r="G585" s="1168"/>
      <c r="H585" s="1168"/>
      <c r="I585" s="1168"/>
      <c r="J585" s="1168"/>
      <c r="K585" s="1168"/>
      <c r="L585" s="1168"/>
      <c r="M585" s="1168"/>
      <c r="N585" s="1168"/>
      <c r="O585" s="1168"/>
      <c r="P585" s="1168"/>
      <c r="Q585" s="1168"/>
      <c r="R585" s="1168"/>
      <c r="S585" s="1168"/>
      <c r="T585" s="1168"/>
      <c r="U585" s="1168"/>
      <c r="V585" s="1168"/>
      <c r="W585" s="1168"/>
      <c r="X585" s="1168"/>
      <c r="Y585" s="1168"/>
    </row>
    <row r="586" spans="1:25" ht="14.25" customHeight="1">
      <c r="A586" s="1168"/>
      <c r="B586" s="1168"/>
      <c r="C586" s="1168"/>
      <c r="D586" s="1168"/>
      <c r="E586" s="1168"/>
      <c r="F586" s="1168"/>
      <c r="G586" s="1168"/>
      <c r="H586" s="1168"/>
      <c r="I586" s="1168"/>
      <c r="J586" s="1168"/>
      <c r="K586" s="1168"/>
      <c r="L586" s="1168"/>
      <c r="M586" s="1168"/>
      <c r="N586" s="1168"/>
      <c r="O586" s="1168"/>
      <c r="P586" s="1168"/>
      <c r="Q586" s="1168"/>
      <c r="R586" s="1168"/>
      <c r="S586" s="1168"/>
      <c r="T586" s="1168"/>
      <c r="U586" s="1168"/>
      <c r="V586" s="1168"/>
      <c r="W586" s="1168"/>
      <c r="X586" s="1168"/>
      <c r="Y586" s="1168"/>
    </row>
    <row r="587" spans="1:25" ht="14.25" customHeight="1">
      <c r="A587" s="1168"/>
      <c r="B587" s="1168"/>
      <c r="C587" s="1168"/>
      <c r="D587" s="1168"/>
      <c r="E587" s="1168"/>
      <c r="F587" s="1168"/>
      <c r="G587" s="1168"/>
      <c r="H587" s="1168"/>
      <c r="I587" s="1168"/>
      <c r="J587" s="1168"/>
      <c r="K587" s="1168"/>
      <c r="L587" s="1168"/>
      <c r="M587" s="1168"/>
      <c r="N587" s="1168"/>
      <c r="O587" s="1168"/>
      <c r="P587" s="1168"/>
      <c r="Q587" s="1168"/>
      <c r="R587" s="1168"/>
      <c r="S587" s="1168"/>
      <c r="T587" s="1168"/>
      <c r="U587" s="1168"/>
      <c r="V587" s="1168"/>
      <c r="W587" s="1168"/>
      <c r="X587" s="1168"/>
      <c r="Y587" s="1168"/>
    </row>
    <row r="588" spans="1:25" ht="14.25" customHeight="1">
      <c r="A588" s="1168"/>
      <c r="B588" s="1168"/>
      <c r="C588" s="1168"/>
      <c r="D588" s="1168"/>
      <c r="E588" s="1168"/>
      <c r="F588" s="1168"/>
      <c r="G588" s="1168"/>
      <c r="H588" s="1168"/>
      <c r="I588" s="1168"/>
      <c r="J588" s="1168"/>
      <c r="K588" s="1168"/>
      <c r="L588" s="1168"/>
      <c r="M588" s="1168"/>
      <c r="N588" s="1168"/>
      <c r="O588" s="1168"/>
      <c r="P588" s="1168"/>
      <c r="Q588" s="1168"/>
      <c r="R588" s="1168"/>
      <c r="S588" s="1168"/>
      <c r="T588" s="1168"/>
      <c r="U588" s="1168"/>
      <c r="V588" s="1168"/>
      <c r="W588" s="1168"/>
      <c r="X588" s="1168"/>
      <c r="Y588" s="1168"/>
    </row>
    <row r="589" spans="1:25" ht="14.25" customHeight="1">
      <c r="A589" s="1168"/>
      <c r="B589" s="1168"/>
      <c r="C589" s="1168"/>
      <c r="D589" s="1168"/>
      <c r="E589" s="1168"/>
      <c r="F589" s="1168"/>
      <c r="G589" s="1168"/>
      <c r="H589" s="1168"/>
      <c r="I589" s="1168"/>
      <c r="J589" s="1168"/>
      <c r="K589" s="1168"/>
      <c r="L589" s="1168"/>
      <c r="M589" s="1168"/>
      <c r="N589" s="1168"/>
      <c r="O589" s="1168"/>
      <c r="P589" s="1168"/>
      <c r="Q589" s="1168"/>
      <c r="R589" s="1168"/>
      <c r="S589" s="1168"/>
      <c r="T589" s="1168"/>
      <c r="U589" s="1168"/>
      <c r="V589" s="1168"/>
      <c r="W589" s="1168"/>
      <c r="X589" s="1168"/>
      <c r="Y589" s="1168"/>
    </row>
    <row r="590" spans="1:25" ht="14.25" customHeight="1">
      <c r="A590" s="1168"/>
      <c r="B590" s="1168"/>
      <c r="C590" s="1168"/>
      <c r="D590" s="1168"/>
      <c r="E590" s="1168"/>
      <c r="F590" s="1168"/>
      <c r="G590" s="1168"/>
      <c r="H590" s="1168"/>
      <c r="I590" s="1168"/>
      <c r="J590" s="1168"/>
      <c r="K590" s="1168"/>
      <c r="L590" s="1168"/>
      <c r="M590" s="1168"/>
      <c r="N590" s="1168"/>
      <c r="O590" s="1168"/>
      <c r="P590" s="1168"/>
      <c r="Q590" s="1168"/>
      <c r="R590" s="1168"/>
      <c r="S590" s="1168"/>
      <c r="T590" s="1168"/>
      <c r="U590" s="1168"/>
      <c r="V590" s="1168"/>
      <c r="W590" s="1168"/>
      <c r="X590" s="1168"/>
      <c r="Y590" s="1168"/>
    </row>
    <row r="591" spans="1:25" ht="14.25" customHeight="1">
      <c r="A591" s="1168"/>
      <c r="B591" s="1168"/>
      <c r="C591" s="1168"/>
      <c r="D591" s="1168"/>
      <c r="E591" s="1168"/>
      <c r="F591" s="1168"/>
      <c r="G591" s="1168"/>
      <c r="H591" s="1168"/>
      <c r="I591" s="1168"/>
      <c r="J591" s="1168"/>
      <c r="K591" s="1168"/>
      <c r="L591" s="1168"/>
      <c r="M591" s="1168"/>
      <c r="N591" s="1168"/>
      <c r="O591" s="1168"/>
      <c r="P591" s="1168"/>
      <c r="Q591" s="1168"/>
      <c r="R591" s="1168"/>
      <c r="S591" s="1168"/>
      <c r="T591" s="1168"/>
      <c r="U591" s="1168"/>
      <c r="V591" s="1168"/>
      <c r="W591" s="1168"/>
      <c r="X591" s="1168"/>
      <c r="Y591" s="1168"/>
    </row>
    <row r="592" spans="1:25" ht="14.25" customHeight="1">
      <c r="A592" s="1168"/>
      <c r="B592" s="1168"/>
      <c r="C592" s="1168"/>
      <c r="D592" s="1168"/>
      <c r="E592" s="1168"/>
      <c r="F592" s="1168"/>
      <c r="G592" s="1168"/>
      <c r="H592" s="1168"/>
      <c r="I592" s="1168"/>
      <c r="J592" s="1168"/>
      <c r="K592" s="1168"/>
      <c r="L592" s="1168"/>
      <c r="M592" s="1168"/>
      <c r="N592" s="1168"/>
      <c r="O592" s="1168"/>
      <c r="P592" s="1168"/>
      <c r="Q592" s="1168"/>
      <c r="R592" s="1168"/>
      <c r="S592" s="1168"/>
      <c r="T592" s="1168"/>
      <c r="U592" s="1168"/>
      <c r="V592" s="1168"/>
      <c r="W592" s="1168"/>
      <c r="X592" s="1168"/>
      <c r="Y592" s="1168"/>
    </row>
    <row r="593" spans="1:25" ht="14.25" customHeight="1">
      <c r="A593" s="1168"/>
      <c r="B593" s="1168"/>
      <c r="C593" s="1168"/>
      <c r="D593" s="1168"/>
      <c r="E593" s="1168"/>
      <c r="F593" s="1168"/>
      <c r="G593" s="1168"/>
      <c r="H593" s="1168"/>
      <c r="I593" s="1168"/>
      <c r="J593" s="1168"/>
      <c r="K593" s="1168"/>
      <c r="L593" s="1168"/>
      <c r="M593" s="1168"/>
      <c r="N593" s="1168"/>
      <c r="O593" s="1168"/>
      <c r="P593" s="1168"/>
      <c r="Q593" s="1168"/>
      <c r="R593" s="1168"/>
      <c r="S593" s="1168"/>
      <c r="T593" s="1168"/>
      <c r="U593" s="1168"/>
      <c r="V593" s="1168"/>
      <c r="W593" s="1168"/>
      <c r="X593" s="1168"/>
      <c r="Y593" s="1168"/>
    </row>
    <row r="594" spans="1:25" ht="14.25" customHeight="1">
      <c r="A594" s="1168"/>
      <c r="B594" s="1168"/>
      <c r="C594" s="1168"/>
      <c r="D594" s="1168"/>
      <c r="E594" s="1168"/>
      <c r="F594" s="1168"/>
      <c r="G594" s="1168"/>
      <c r="H594" s="1168"/>
      <c r="I594" s="1168"/>
      <c r="J594" s="1168"/>
      <c r="K594" s="1168"/>
      <c r="L594" s="1168"/>
      <c r="M594" s="1168"/>
      <c r="N594" s="1168"/>
      <c r="O594" s="1168"/>
      <c r="P594" s="1168"/>
      <c r="Q594" s="1168"/>
      <c r="R594" s="1168"/>
      <c r="S594" s="1168"/>
      <c r="T594" s="1168"/>
      <c r="U594" s="1168"/>
      <c r="V594" s="1168"/>
      <c r="W594" s="1168"/>
      <c r="X594" s="1168"/>
      <c r="Y594" s="1168"/>
    </row>
    <row r="595" spans="1:25" ht="14.25" customHeight="1">
      <c r="A595" s="1168"/>
      <c r="B595" s="1168"/>
      <c r="C595" s="1168"/>
      <c r="D595" s="1168"/>
      <c r="E595" s="1168"/>
      <c r="F595" s="1168"/>
      <c r="G595" s="1168"/>
      <c r="H595" s="1168"/>
      <c r="I595" s="1168"/>
      <c r="J595" s="1168"/>
      <c r="K595" s="1168"/>
      <c r="L595" s="1168"/>
      <c r="M595" s="1168"/>
      <c r="N595" s="1168"/>
      <c r="O595" s="1168"/>
      <c r="P595" s="1168"/>
      <c r="Q595" s="1168"/>
      <c r="R595" s="1168"/>
      <c r="S595" s="1168"/>
      <c r="T595" s="1168"/>
      <c r="U595" s="1168"/>
      <c r="V595" s="1168"/>
      <c r="W595" s="1168"/>
      <c r="X595" s="1168"/>
      <c r="Y595" s="1168"/>
    </row>
    <row r="596" spans="1:25" ht="14.25" customHeight="1">
      <c r="A596" s="1168"/>
      <c r="B596" s="1168"/>
      <c r="C596" s="1168"/>
      <c r="D596" s="1168"/>
      <c r="E596" s="1168"/>
      <c r="F596" s="1168"/>
      <c r="G596" s="1168"/>
      <c r="H596" s="1168"/>
      <c r="I596" s="1168"/>
      <c r="J596" s="1168"/>
      <c r="K596" s="1168"/>
      <c r="L596" s="1168"/>
      <c r="M596" s="1168"/>
      <c r="N596" s="1168"/>
      <c r="O596" s="1168"/>
      <c r="P596" s="1168"/>
      <c r="Q596" s="1168"/>
      <c r="R596" s="1168"/>
      <c r="S596" s="1168"/>
      <c r="T596" s="1168"/>
      <c r="U596" s="1168"/>
      <c r="V596" s="1168"/>
      <c r="W596" s="1168"/>
      <c r="X596" s="1168"/>
      <c r="Y596" s="1168"/>
    </row>
    <row r="597" spans="1:25" ht="14.25" customHeight="1">
      <c r="A597" s="1168"/>
      <c r="B597" s="1168"/>
      <c r="C597" s="1168"/>
      <c r="D597" s="1168"/>
      <c r="E597" s="1168"/>
      <c r="F597" s="1168"/>
      <c r="G597" s="1168"/>
      <c r="H597" s="1168"/>
      <c r="I597" s="1168"/>
      <c r="J597" s="1168"/>
      <c r="K597" s="1168"/>
      <c r="L597" s="1168"/>
      <c r="M597" s="1168"/>
      <c r="N597" s="1168"/>
      <c r="O597" s="1168"/>
      <c r="P597" s="1168"/>
      <c r="Q597" s="1168"/>
      <c r="R597" s="1168"/>
      <c r="S597" s="1168"/>
      <c r="T597" s="1168"/>
      <c r="U597" s="1168"/>
      <c r="V597" s="1168"/>
      <c r="W597" s="1168"/>
      <c r="X597" s="1168"/>
      <c r="Y597" s="1168"/>
    </row>
    <row r="598" spans="1:25" ht="14.25" customHeight="1">
      <c r="A598" s="1168"/>
      <c r="B598" s="1168"/>
      <c r="C598" s="1168"/>
      <c r="D598" s="1168"/>
      <c r="E598" s="1168"/>
      <c r="F598" s="1168"/>
      <c r="G598" s="1168"/>
      <c r="H598" s="1168"/>
      <c r="I598" s="1168"/>
      <c r="J598" s="1168"/>
      <c r="K598" s="1168"/>
      <c r="L598" s="1168"/>
      <c r="M598" s="1168"/>
      <c r="N598" s="1168"/>
      <c r="O598" s="1168"/>
      <c r="P598" s="1168"/>
      <c r="Q598" s="1168"/>
      <c r="R598" s="1168"/>
      <c r="S598" s="1168"/>
      <c r="T598" s="1168"/>
      <c r="U598" s="1168"/>
      <c r="V598" s="1168"/>
      <c r="W598" s="1168"/>
      <c r="X598" s="1168"/>
      <c r="Y598" s="1168"/>
    </row>
    <row r="599" spans="1:25" ht="14.25" customHeight="1">
      <c r="A599" s="1168"/>
      <c r="B599" s="1168"/>
      <c r="C599" s="1168"/>
      <c r="D599" s="1168"/>
      <c r="E599" s="1168"/>
      <c r="F599" s="1168"/>
      <c r="G599" s="1168"/>
      <c r="H599" s="1168"/>
      <c r="I599" s="1168"/>
      <c r="J599" s="1168"/>
      <c r="K599" s="1168"/>
      <c r="L599" s="1168"/>
      <c r="M599" s="1168"/>
      <c r="N599" s="1168"/>
      <c r="O599" s="1168"/>
      <c r="P599" s="1168"/>
      <c r="Q599" s="1168"/>
      <c r="R599" s="1168"/>
      <c r="S599" s="1168"/>
      <c r="T599" s="1168"/>
      <c r="U599" s="1168"/>
      <c r="V599" s="1168"/>
      <c r="W599" s="1168"/>
      <c r="X599" s="1168"/>
      <c r="Y599" s="1168"/>
    </row>
    <row r="600" spans="1:25" ht="14.25" customHeight="1">
      <c r="A600" s="1168"/>
      <c r="B600" s="1168"/>
      <c r="C600" s="1168"/>
      <c r="D600" s="1168"/>
      <c r="E600" s="1168"/>
      <c r="F600" s="1168"/>
      <c r="G600" s="1168"/>
      <c r="H600" s="1168"/>
      <c r="I600" s="1168"/>
      <c r="J600" s="1168"/>
      <c r="K600" s="1168"/>
      <c r="L600" s="1168"/>
      <c r="M600" s="1168"/>
      <c r="N600" s="1168"/>
      <c r="O600" s="1168"/>
      <c r="P600" s="1168"/>
      <c r="Q600" s="1168"/>
      <c r="R600" s="1168"/>
      <c r="S600" s="1168"/>
      <c r="T600" s="1168"/>
      <c r="U600" s="1168"/>
      <c r="V600" s="1168"/>
      <c r="W600" s="1168"/>
      <c r="X600" s="1168"/>
      <c r="Y600" s="1168"/>
    </row>
    <row r="601" spans="1:25" ht="14.25" customHeight="1">
      <c r="A601" s="1168"/>
      <c r="B601" s="1168"/>
      <c r="C601" s="1168"/>
      <c r="D601" s="1168"/>
      <c r="E601" s="1168"/>
      <c r="F601" s="1168"/>
      <c r="G601" s="1168"/>
      <c r="H601" s="1168"/>
      <c r="I601" s="1168"/>
      <c r="J601" s="1168"/>
      <c r="K601" s="1168"/>
      <c r="L601" s="1168"/>
      <c r="M601" s="1168"/>
      <c r="N601" s="1168"/>
      <c r="O601" s="1168"/>
      <c r="P601" s="1168"/>
      <c r="Q601" s="1168"/>
      <c r="R601" s="1168"/>
      <c r="S601" s="1168"/>
      <c r="T601" s="1168"/>
      <c r="U601" s="1168"/>
      <c r="V601" s="1168"/>
      <c r="W601" s="1168"/>
      <c r="X601" s="1168"/>
      <c r="Y601" s="1168"/>
    </row>
    <row r="602" spans="1:25" ht="14.25" customHeight="1">
      <c r="A602" s="1168"/>
      <c r="B602" s="1168"/>
      <c r="C602" s="1168"/>
      <c r="D602" s="1168"/>
      <c r="E602" s="1168"/>
      <c r="F602" s="1168"/>
      <c r="G602" s="1168"/>
      <c r="H602" s="1168"/>
      <c r="I602" s="1168"/>
      <c r="J602" s="1168"/>
      <c r="K602" s="1168"/>
      <c r="L602" s="1168"/>
      <c r="M602" s="1168"/>
      <c r="N602" s="1168"/>
      <c r="O602" s="1168"/>
      <c r="P602" s="1168"/>
      <c r="Q602" s="1168"/>
      <c r="R602" s="1168"/>
      <c r="S602" s="1168"/>
      <c r="T602" s="1168"/>
      <c r="U602" s="1168"/>
      <c r="V602" s="1168"/>
      <c r="W602" s="1168"/>
      <c r="X602" s="1168"/>
      <c r="Y602" s="1168"/>
    </row>
    <row r="603" spans="1:25" ht="14.25" customHeight="1">
      <c r="A603" s="1168"/>
      <c r="B603" s="1168"/>
      <c r="C603" s="1168"/>
      <c r="D603" s="1168"/>
      <c r="E603" s="1168"/>
      <c r="F603" s="1168"/>
      <c r="G603" s="1168"/>
      <c r="H603" s="1168"/>
      <c r="I603" s="1168"/>
      <c r="J603" s="1168"/>
      <c r="K603" s="1168"/>
      <c r="L603" s="1168"/>
      <c r="M603" s="1168"/>
      <c r="N603" s="1168"/>
      <c r="O603" s="1168"/>
      <c r="P603" s="1168"/>
      <c r="Q603" s="1168"/>
      <c r="R603" s="1168"/>
      <c r="S603" s="1168"/>
      <c r="T603" s="1168"/>
      <c r="U603" s="1168"/>
      <c r="V603" s="1168"/>
      <c r="W603" s="1168"/>
      <c r="X603" s="1168"/>
      <c r="Y603" s="1168"/>
    </row>
    <row r="604" spans="1:25" ht="14.25" customHeight="1">
      <c r="A604" s="1168"/>
      <c r="B604" s="1168"/>
      <c r="C604" s="1168"/>
      <c r="D604" s="1168"/>
      <c r="E604" s="1168"/>
      <c r="F604" s="1168"/>
      <c r="G604" s="1168"/>
      <c r="H604" s="1168"/>
      <c r="I604" s="1168"/>
      <c r="J604" s="1168"/>
      <c r="K604" s="1168"/>
      <c r="L604" s="1168"/>
      <c r="M604" s="1168"/>
      <c r="N604" s="1168"/>
      <c r="O604" s="1168"/>
      <c r="P604" s="1168"/>
      <c r="Q604" s="1168"/>
      <c r="R604" s="1168"/>
      <c r="S604" s="1168"/>
      <c r="T604" s="1168"/>
      <c r="U604" s="1168"/>
      <c r="V604" s="1168"/>
      <c r="W604" s="1168"/>
      <c r="X604" s="1168"/>
      <c r="Y604" s="1168"/>
    </row>
    <row r="605" spans="1:25" ht="14.25" customHeight="1">
      <c r="A605" s="1168"/>
      <c r="B605" s="1168"/>
      <c r="C605" s="1168"/>
      <c r="D605" s="1168"/>
      <c r="E605" s="1168"/>
      <c r="F605" s="1168"/>
      <c r="G605" s="1168"/>
      <c r="H605" s="1168"/>
      <c r="I605" s="1168"/>
      <c r="J605" s="1168"/>
      <c r="K605" s="1168"/>
      <c r="L605" s="1168"/>
      <c r="M605" s="1168"/>
      <c r="N605" s="1168"/>
      <c r="O605" s="1168"/>
      <c r="P605" s="1168"/>
      <c r="Q605" s="1168"/>
      <c r="R605" s="1168"/>
      <c r="S605" s="1168"/>
      <c r="T605" s="1168"/>
      <c r="U605" s="1168"/>
      <c r="V605" s="1168"/>
      <c r="W605" s="1168"/>
      <c r="X605" s="1168"/>
      <c r="Y605" s="1168"/>
    </row>
    <row r="606" spans="1:25" ht="14.25" customHeight="1">
      <c r="A606" s="1168"/>
      <c r="B606" s="1168"/>
      <c r="C606" s="1168"/>
      <c r="D606" s="1168"/>
      <c r="E606" s="1168"/>
      <c r="F606" s="1168"/>
      <c r="G606" s="1168"/>
      <c r="H606" s="1168"/>
      <c r="I606" s="1168"/>
      <c r="J606" s="1168"/>
      <c r="K606" s="1168"/>
      <c r="L606" s="1168"/>
      <c r="M606" s="1168"/>
      <c r="N606" s="1168"/>
      <c r="O606" s="1168"/>
      <c r="P606" s="1168"/>
      <c r="Q606" s="1168"/>
      <c r="R606" s="1168"/>
      <c r="S606" s="1168"/>
      <c r="T606" s="1168"/>
      <c r="U606" s="1168"/>
      <c r="V606" s="1168"/>
      <c r="W606" s="1168"/>
      <c r="X606" s="1168"/>
      <c r="Y606" s="1168"/>
    </row>
    <row r="607" spans="1:25" ht="14.25" customHeight="1">
      <c r="A607" s="1168"/>
      <c r="B607" s="1168"/>
      <c r="C607" s="1168"/>
      <c r="D607" s="1168"/>
      <c r="E607" s="1168"/>
      <c r="F607" s="1168"/>
      <c r="G607" s="1168"/>
      <c r="H607" s="1168"/>
      <c r="I607" s="1168"/>
      <c r="J607" s="1168"/>
      <c r="K607" s="1168"/>
      <c r="L607" s="1168"/>
      <c r="M607" s="1168"/>
      <c r="N607" s="1168"/>
      <c r="O607" s="1168"/>
      <c r="P607" s="1168"/>
      <c r="Q607" s="1168"/>
      <c r="R607" s="1168"/>
      <c r="S607" s="1168"/>
      <c r="T607" s="1168"/>
      <c r="U607" s="1168"/>
      <c r="V607" s="1168"/>
      <c r="W607" s="1168"/>
      <c r="X607" s="1168"/>
      <c r="Y607" s="1168"/>
    </row>
    <row r="608" spans="1:25" ht="14.25" customHeight="1">
      <c r="A608" s="1168"/>
      <c r="B608" s="1168"/>
      <c r="C608" s="1168"/>
      <c r="D608" s="1168"/>
      <c r="E608" s="1168"/>
      <c r="F608" s="1168"/>
      <c r="G608" s="1168"/>
      <c r="H608" s="1168"/>
      <c r="I608" s="1168"/>
      <c r="J608" s="1168"/>
      <c r="K608" s="1168"/>
      <c r="L608" s="1168"/>
      <c r="M608" s="1168"/>
      <c r="N608" s="1168"/>
      <c r="O608" s="1168"/>
      <c r="P608" s="1168"/>
      <c r="Q608" s="1168"/>
      <c r="R608" s="1168"/>
      <c r="S608" s="1168"/>
      <c r="T608" s="1168"/>
      <c r="U608" s="1168"/>
      <c r="V608" s="1168"/>
      <c r="W608" s="1168"/>
      <c r="X608" s="1168"/>
      <c r="Y608" s="1168"/>
    </row>
    <row r="609" spans="1:25" ht="14.25" customHeight="1">
      <c r="A609" s="1168"/>
      <c r="B609" s="1168"/>
      <c r="C609" s="1168"/>
      <c r="D609" s="1168"/>
      <c r="E609" s="1168"/>
      <c r="F609" s="1168"/>
      <c r="G609" s="1168"/>
      <c r="H609" s="1168"/>
      <c r="I609" s="1168"/>
      <c r="J609" s="1168"/>
      <c r="K609" s="1168"/>
      <c r="L609" s="1168"/>
      <c r="M609" s="1168"/>
      <c r="N609" s="1168"/>
      <c r="O609" s="1168"/>
      <c r="P609" s="1168"/>
      <c r="Q609" s="1168"/>
      <c r="R609" s="1168"/>
      <c r="S609" s="1168"/>
      <c r="T609" s="1168"/>
      <c r="U609" s="1168"/>
      <c r="V609" s="1168"/>
      <c r="W609" s="1168"/>
      <c r="X609" s="1168"/>
      <c r="Y609" s="1168"/>
    </row>
    <row r="610" spans="1:25" ht="14.25" customHeight="1">
      <c r="A610" s="1168"/>
      <c r="B610" s="1168"/>
      <c r="C610" s="1168"/>
      <c r="D610" s="1168"/>
      <c r="E610" s="1168"/>
      <c r="F610" s="1168"/>
      <c r="G610" s="1168"/>
      <c r="H610" s="1168"/>
      <c r="I610" s="1168"/>
      <c r="J610" s="1168"/>
      <c r="K610" s="1168"/>
      <c r="L610" s="1168"/>
      <c r="M610" s="1168"/>
      <c r="N610" s="1168"/>
      <c r="O610" s="1168"/>
      <c r="P610" s="1168"/>
      <c r="Q610" s="1168"/>
      <c r="R610" s="1168"/>
      <c r="S610" s="1168"/>
      <c r="T610" s="1168"/>
      <c r="U610" s="1168"/>
      <c r="V610" s="1168"/>
      <c r="W610" s="1168"/>
      <c r="X610" s="1168"/>
      <c r="Y610" s="1168"/>
    </row>
    <row r="611" spans="1:25" ht="14.25" customHeight="1">
      <c r="A611" s="1168"/>
      <c r="B611" s="1168"/>
      <c r="C611" s="1168"/>
      <c r="D611" s="1168"/>
      <c r="E611" s="1168"/>
      <c r="F611" s="1168"/>
      <c r="G611" s="1168"/>
      <c r="H611" s="1168"/>
      <c r="I611" s="1168"/>
      <c r="J611" s="1168"/>
      <c r="K611" s="1168"/>
      <c r="L611" s="1168"/>
      <c r="M611" s="1168"/>
      <c r="N611" s="1168"/>
      <c r="O611" s="1168"/>
      <c r="P611" s="1168"/>
      <c r="Q611" s="1168"/>
      <c r="R611" s="1168"/>
      <c r="S611" s="1168"/>
      <c r="T611" s="1168"/>
      <c r="U611" s="1168"/>
      <c r="V611" s="1168"/>
      <c r="W611" s="1168"/>
      <c r="X611" s="1168"/>
      <c r="Y611" s="1168"/>
    </row>
    <row r="612" spans="1:25" ht="14.25" customHeight="1">
      <c r="A612" s="1168"/>
      <c r="B612" s="1168"/>
      <c r="C612" s="1168"/>
      <c r="D612" s="1168"/>
      <c r="E612" s="1168"/>
      <c r="F612" s="1168"/>
      <c r="G612" s="1168"/>
      <c r="H612" s="1168"/>
      <c r="I612" s="1168"/>
      <c r="J612" s="1168"/>
      <c r="K612" s="1168"/>
      <c r="L612" s="1168"/>
      <c r="M612" s="1168"/>
      <c r="N612" s="1168"/>
      <c r="O612" s="1168"/>
      <c r="P612" s="1168"/>
      <c r="Q612" s="1168"/>
      <c r="R612" s="1168"/>
      <c r="S612" s="1168"/>
      <c r="T612" s="1168"/>
      <c r="U612" s="1168"/>
      <c r="V612" s="1168"/>
      <c r="W612" s="1168"/>
      <c r="X612" s="1168"/>
      <c r="Y612" s="1168"/>
    </row>
    <row r="613" spans="1:25" ht="14.25" customHeight="1">
      <c r="A613" s="1168"/>
      <c r="B613" s="1168"/>
      <c r="C613" s="1168"/>
      <c r="D613" s="1168"/>
      <c r="E613" s="1168"/>
      <c r="F613" s="1168"/>
      <c r="G613" s="1168"/>
      <c r="H613" s="1168"/>
      <c r="I613" s="1168"/>
      <c r="J613" s="1168"/>
      <c r="K613" s="1168"/>
      <c r="L613" s="1168"/>
      <c r="M613" s="1168"/>
      <c r="N613" s="1168"/>
      <c r="O613" s="1168"/>
      <c r="P613" s="1168"/>
      <c r="Q613" s="1168"/>
      <c r="R613" s="1168"/>
      <c r="S613" s="1168"/>
      <c r="T613" s="1168"/>
      <c r="U613" s="1168"/>
      <c r="V613" s="1168"/>
      <c r="W613" s="1168"/>
      <c r="X613" s="1168"/>
      <c r="Y613" s="1168"/>
    </row>
    <row r="614" spans="1:25" ht="14.25" customHeight="1">
      <c r="A614" s="1168"/>
      <c r="B614" s="1168"/>
      <c r="C614" s="1168"/>
      <c r="D614" s="1168"/>
      <c r="E614" s="1168"/>
      <c r="F614" s="1168"/>
      <c r="G614" s="1168"/>
      <c r="H614" s="1168"/>
      <c r="I614" s="1168"/>
      <c r="J614" s="1168"/>
      <c r="K614" s="1168"/>
      <c r="L614" s="1168"/>
      <c r="M614" s="1168"/>
      <c r="N614" s="1168"/>
      <c r="O614" s="1168"/>
      <c r="P614" s="1168"/>
      <c r="Q614" s="1168"/>
      <c r="R614" s="1168"/>
      <c r="S614" s="1168"/>
      <c r="T614" s="1168"/>
      <c r="U614" s="1168"/>
      <c r="V614" s="1168"/>
      <c r="W614" s="1168"/>
      <c r="X614" s="1168"/>
      <c r="Y614" s="1168"/>
    </row>
    <row r="615" spans="1:25" ht="14.25" customHeight="1">
      <c r="A615" s="1168"/>
      <c r="B615" s="1168"/>
      <c r="C615" s="1168"/>
      <c r="D615" s="1168"/>
      <c r="E615" s="1168"/>
      <c r="F615" s="1168"/>
      <c r="G615" s="1168"/>
      <c r="H615" s="1168"/>
      <c r="I615" s="1168"/>
      <c r="J615" s="1168"/>
      <c r="K615" s="1168"/>
      <c r="L615" s="1168"/>
      <c r="M615" s="1168"/>
      <c r="N615" s="1168"/>
      <c r="O615" s="1168"/>
      <c r="P615" s="1168"/>
      <c r="Q615" s="1168"/>
      <c r="R615" s="1168"/>
      <c r="S615" s="1168"/>
      <c r="T615" s="1168"/>
      <c r="U615" s="1168"/>
      <c r="V615" s="1168"/>
      <c r="W615" s="1168"/>
      <c r="X615" s="1168"/>
      <c r="Y615" s="1168"/>
    </row>
    <row r="616" spans="1:25" ht="14.25" customHeight="1">
      <c r="A616" s="1168"/>
      <c r="B616" s="1168"/>
      <c r="C616" s="1168"/>
      <c r="D616" s="1168"/>
      <c r="E616" s="1168"/>
      <c r="F616" s="1168"/>
      <c r="G616" s="1168"/>
      <c r="H616" s="1168"/>
      <c r="I616" s="1168"/>
      <c r="J616" s="1168"/>
      <c r="K616" s="1168"/>
      <c r="L616" s="1168"/>
      <c r="M616" s="1168"/>
      <c r="N616" s="1168"/>
      <c r="O616" s="1168"/>
      <c r="P616" s="1168"/>
      <c r="Q616" s="1168"/>
      <c r="R616" s="1168"/>
      <c r="S616" s="1168"/>
      <c r="T616" s="1168"/>
      <c r="U616" s="1168"/>
      <c r="V616" s="1168"/>
      <c r="W616" s="1168"/>
      <c r="X616" s="1168"/>
      <c r="Y616" s="1168"/>
    </row>
    <row r="617" spans="1:25" ht="14.25" customHeight="1">
      <c r="A617" s="1168"/>
      <c r="B617" s="1168"/>
      <c r="C617" s="1168"/>
      <c r="D617" s="1168"/>
      <c r="E617" s="1168"/>
      <c r="F617" s="1168"/>
      <c r="G617" s="1168"/>
      <c r="H617" s="1168"/>
      <c r="I617" s="1168"/>
      <c r="J617" s="1168"/>
      <c r="K617" s="1168"/>
      <c r="L617" s="1168"/>
      <c r="M617" s="1168"/>
      <c r="N617" s="1168"/>
      <c r="O617" s="1168"/>
      <c r="P617" s="1168"/>
      <c r="Q617" s="1168"/>
      <c r="R617" s="1168"/>
      <c r="S617" s="1168"/>
      <c r="T617" s="1168"/>
      <c r="U617" s="1168"/>
      <c r="V617" s="1168"/>
      <c r="W617" s="1168"/>
      <c r="X617" s="1168"/>
      <c r="Y617" s="1168"/>
    </row>
    <row r="618" spans="1:25" ht="14.25" customHeight="1">
      <c r="A618" s="1168"/>
      <c r="B618" s="1168"/>
      <c r="C618" s="1168"/>
      <c r="D618" s="1168"/>
      <c r="E618" s="1168"/>
      <c r="F618" s="1168"/>
      <c r="G618" s="1168"/>
      <c r="H618" s="1168"/>
      <c r="I618" s="1168"/>
      <c r="J618" s="1168"/>
      <c r="K618" s="1168"/>
      <c r="L618" s="1168"/>
      <c r="M618" s="1168"/>
      <c r="N618" s="1168"/>
      <c r="O618" s="1168"/>
      <c r="P618" s="1168"/>
      <c r="Q618" s="1168"/>
      <c r="R618" s="1168"/>
      <c r="S618" s="1168"/>
      <c r="T618" s="1168"/>
      <c r="U618" s="1168"/>
      <c r="V618" s="1168"/>
      <c r="W618" s="1168"/>
      <c r="X618" s="1168"/>
      <c r="Y618" s="1168"/>
    </row>
    <row r="619" spans="1:25" ht="14.25" customHeight="1">
      <c r="A619" s="1168"/>
      <c r="B619" s="1168"/>
      <c r="C619" s="1168"/>
      <c r="D619" s="1168"/>
      <c r="E619" s="1168"/>
      <c r="F619" s="1168"/>
      <c r="G619" s="1168"/>
      <c r="H619" s="1168"/>
      <c r="I619" s="1168"/>
      <c r="J619" s="1168"/>
      <c r="K619" s="1168"/>
      <c r="L619" s="1168"/>
      <c r="M619" s="1168"/>
      <c r="N619" s="1168"/>
      <c r="O619" s="1168"/>
      <c r="P619" s="1168"/>
      <c r="Q619" s="1168"/>
      <c r="R619" s="1168"/>
      <c r="S619" s="1168"/>
      <c r="T619" s="1168"/>
      <c r="U619" s="1168"/>
      <c r="V619" s="1168"/>
      <c r="W619" s="1168"/>
      <c r="X619" s="1168"/>
      <c r="Y619" s="1168"/>
    </row>
    <row r="620" spans="1:25" ht="14.25" customHeight="1">
      <c r="A620" s="1168"/>
      <c r="B620" s="1168"/>
      <c r="C620" s="1168"/>
      <c r="D620" s="1168"/>
      <c r="E620" s="1168"/>
      <c r="F620" s="1168"/>
      <c r="G620" s="1168"/>
      <c r="H620" s="1168"/>
      <c r="I620" s="1168"/>
      <c r="J620" s="1168"/>
      <c r="K620" s="1168"/>
      <c r="L620" s="1168"/>
      <c r="M620" s="1168"/>
      <c r="N620" s="1168"/>
      <c r="O620" s="1168"/>
      <c r="P620" s="1168"/>
      <c r="Q620" s="1168"/>
      <c r="R620" s="1168"/>
      <c r="S620" s="1168"/>
      <c r="T620" s="1168"/>
      <c r="U620" s="1168"/>
      <c r="V620" s="1168"/>
      <c r="W620" s="1168"/>
      <c r="X620" s="1168"/>
      <c r="Y620" s="1168"/>
    </row>
    <row r="621" spans="1:25" ht="14.25" customHeight="1">
      <c r="A621" s="1168"/>
      <c r="B621" s="1168"/>
      <c r="C621" s="1168"/>
      <c r="D621" s="1168"/>
      <c r="E621" s="1168"/>
      <c r="F621" s="1168"/>
      <c r="G621" s="1168"/>
      <c r="H621" s="1168"/>
      <c r="I621" s="1168"/>
      <c r="J621" s="1168"/>
      <c r="K621" s="1168"/>
      <c r="L621" s="1168"/>
      <c r="M621" s="1168"/>
      <c r="N621" s="1168"/>
      <c r="O621" s="1168"/>
      <c r="P621" s="1168"/>
      <c r="Q621" s="1168"/>
      <c r="R621" s="1168"/>
      <c r="S621" s="1168"/>
      <c r="T621" s="1168"/>
      <c r="U621" s="1168"/>
      <c r="V621" s="1168"/>
      <c r="W621" s="1168"/>
      <c r="X621" s="1168"/>
      <c r="Y621" s="1168"/>
    </row>
    <row r="622" spans="1:25" ht="14.25" customHeight="1">
      <c r="A622" s="1168"/>
      <c r="B622" s="1168"/>
      <c r="C622" s="1168"/>
      <c r="D622" s="1168"/>
      <c r="E622" s="1168"/>
      <c r="F622" s="1168"/>
      <c r="G622" s="1168"/>
      <c r="H622" s="1168"/>
      <c r="I622" s="1168"/>
      <c r="J622" s="1168"/>
      <c r="K622" s="1168"/>
      <c r="L622" s="1168"/>
      <c r="M622" s="1168"/>
      <c r="N622" s="1168"/>
      <c r="O622" s="1168"/>
      <c r="P622" s="1168"/>
      <c r="Q622" s="1168"/>
      <c r="R622" s="1168"/>
      <c r="S622" s="1168"/>
      <c r="T622" s="1168"/>
      <c r="U622" s="1168"/>
      <c r="V622" s="1168"/>
      <c r="W622" s="1168"/>
      <c r="X622" s="1168"/>
      <c r="Y622" s="1168"/>
    </row>
    <row r="623" spans="1:25" ht="14.25" customHeight="1">
      <c r="A623" s="1168"/>
      <c r="B623" s="1168"/>
      <c r="C623" s="1168"/>
      <c r="D623" s="1168"/>
      <c r="E623" s="1168"/>
      <c r="F623" s="1168"/>
      <c r="G623" s="1168"/>
      <c r="H623" s="1168"/>
      <c r="I623" s="1168"/>
      <c r="J623" s="1168"/>
      <c r="K623" s="1168"/>
      <c r="L623" s="1168"/>
      <c r="M623" s="1168"/>
      <c r="N623" s="1168"/>
      <c r="O623" s="1168"/>
      <c r="P623" s="1168"/>
      <c r="Q623" s="1168"/>
      <c r="R623" s="1168"/>
      <c r="S623" s="1168"/>
      <c r="T623" s="1168"/>
      <c r="U623" s="1168"/>
      <c r="V623" s="1168"/>
      <c r="W623" s="1168"/>
      <c r="X623" s="1168"/>
      <c r="Y623" s="1168"/>
    </row>
    <row r="624" spans="1:25" ht="14.25" customHeight="1">
      <c r="A624" s="1168"/>
      <c r="B624" s="1168"/>
      <c r="C624" s="1168"/>
      <c r="D624" s="1168"/>
      <c r="E624" s="1168"/>
      <c r="F624" s="1168"/>
      <c r="G624" s="1168"/>
      <c r="H624" s="1168"/>
      <c r="I624" s="1168"/>
      <c r="J624" s="1168"/>
      <c r="K624" s="1168"/>
      <c r="L624" s="1168"/>
      <c r="M624" s="1168"/>
      <c r="N624" s="1168"/>
      <c r="O624" s="1168"/>
      <c r="P624" s="1168"/>
      <c r="Q624" s="1168"/>
      <c r="R624" s="1168"/>
      <c r="S624" s="1168"/>
      <c r="T624" s="1168"/>
      <c r="U624" s="1168"/>
      <c r="V624" s="1168"/>
      <c r="W624" s="1168"/>
      <c r="X624" s="1168"/>
      <c r="Y624" s="1168"/>
    </row>
    <row r="625" spans="1:25" ht="14.25" customHeight="1">
      <c r="A625" s="1168"/>
      <c r="B625" s="1168"/>
      <c r="C625" s="1168"/>
      <c r="D625" s="1168"/>
      <c r="E625" s="1168"/>
      <c r="F625" s="1168"/>
      <c r="G625" s="1168"/>
      <c r="H625" s="1168"/>
      <c r="I625" s="1168"/>
      <c r="J625" s="1168"/>
      <c r="K625" s="1168"/>
      <c r="L625" s="1168"/>
      <c r="M625" s="1168"/>
      <c r="N625" s="1168"/>
      <c r="O625" s="1168"/>
      <c r="P625" s="1168"/>
      <c r="Q625" s="1168"/>
      <c r="R625" s="1168"/>
      <c r="S625" s="1168"/>
      <c r="T625" s="1168"/>
      <c r="U625" s="1168"/>
      <c r="V625" s="1168"/>
      <c r="W625" s="1168"/>
      <c r="X625" s="1168"/>
      <c r="Y625" s="1168"/>
    </row>
    <row r="626" spans="1:25" ht="14.25" customHeight="1">
      <c r="A626" s="1168"/>
      <c r="B626" s="1168"/>
      <c r="C626" s="1168"/>
      <c r="D626" s="1168"/>
      <c r="E626" s="1168"/>
      <c r="F626" s="1168"/>
      <c r="G626" s="1168"/>
      <c r="H626" s="1168"/>
      <c r="I626" s="1168"/>
      <c r="J626" s="1168"/>
      <c r="K626" s="1168"/>
      <c r="L626" s="1168"/>
      <c r="M626" s="1168"/>
      <c r="N626" s="1168"/>
      <c r="O626" s="1168"/>
      <c r="P626" s="1168"/>
      <c r="Q626" s="1168"/>
      <c r="R626" s="1168"/>
      <c r="S626" s="1168"/>
      <c r="T626" s="1168"/>
      <c r="U626" s="1168"/>
      <c r="V626" s="1168"/>
      <c r="W626" s="1168"/>
      <c r="X626" s="1168"/>
      <c r="Y626" s="1168"/>
    </row>
    <row r="627" spans="1:25" ht="14.25" customHeight="1">
      <c r="A627" s="1168"/>
      <c r="B627" s="1168"/>
      <c r="C627" s="1168"/>
      <c r="D627" s="1168"/>
      <c r="E627" s="1168"/>
      <c r="F627" s="1168"/>
      <c r="G627" s="1168"/>
      <c r="H627" s="1168"/>
      <c r="I627" s="1168"/>
      <c r="J627" s="1168"/>
      <c r="K627" s="1168"/>
      <c r="L627" s="1168"/>
      <c r="M627" s="1168"/>
      <c r="N627" s="1168"/>
      <c r="O627" s="1168"/>
      <c r="P627" s="1168"/>
      <c r="Q627" s="1168"/>
      <c r="R627" s="1168"/>
      <c r="S627" s="1168"/>
      <c r="T627" s="1168"/>
      <c r="U627" s="1168"/>
      <c r="V627" s="1168"/>
      <c r="W627" s="1168"/>
      <c r="X627" s="1168"/>
      <c r="Y627" s="1168"/>
    </row>
    <row r="628" spans="1:25" ht="14.25" customHeight="1">
      <c r="A628" s="1168"/>
      <c r="B628" s="1168"/>
      <c r="C628" s="1168"/>
      <c r="D628" s="1168"/>
      <c r="E628" s="1168"/>
      <c r="F628" s="1168"/>
      <c r="G628" s="1168"/>
      <c r="H628" s="1168"/>
      <c r="I628" s="1168"/>
      <c r="J628" s="1168"/>
      <c r="K628" s="1168"/>
      <c r="L628" s="1168"/>
      <c r="M628" s="1168"/>
      <c r="N628" s="1168"/>
      <c r="O628" s="1168"/>
      <c r="P628" s="1168"/>
      <c r="Q628" s="1168"/>
      <c r="R628" s="1168"/>
      <c r="S628" s="1168"/>
      <c r="T628" s="1168"/>
      <c r="U628" s="1168"/>
      <c r="V628" s="1168"/>
      <c r="W628" s="1168"/>
      <c r="X628" s="1168"/>
      <c r="Y628" s="1168"/>
    </row>
    <row r="629" spans="1:25" ht="14.25" customHeight="1">
      <c r="A629" s="1168"/>
      <c r="B629" s="1168"/>
      <c r="C629" s="1168"/>
      <c r="D629" s="1168"/>
      <c r="E629" s="1168"/>
      <c r="F629" s="1168"/>
      <c r="G629" s="1168"/>
      <c r="H629" s="1168"/>
      <c r="I629" s="1168"/>
      <c r="J629" s="1168"/>
      <c r="K629" s="1168"/>
      <c r="L629" s="1168"/>
      <c r="M629" s="1168"/>
      <c r="N629" s="1168"/>
      <c r="O629" s="1168"/>
      <c r="P629" s="1168"/>
      <c r="Q629" s="1168"/>
      <c r="R629" s="1168"/>
      <c r="S629" s="1168"/>
      <c r="T629" s="1168"/>
      <c r="U629" s="1168"/>
      <c r="V629" s="1168"/>
      <c r="W629" s="1168"/>
      <c r="X629" s="1168"/>
      <c r="Y629" s="1168"/>
    </row>
    <row r="630" spans="1:25" ht="14.25" customHeight="1">
      <c r="A630" s="1168"/>
      <c r="B630" s="1168"/>
      <c r="C630" s="1168"/>
      <c r="D630" s="1168"/>
      <c r="E630" s="1168"/>
      <c r="F630" s="1168"/>
      <c r="G630" s="1168"/>
      <c r="H630" s="1168"/>
      <c r="I630" s="1168"/>
      <c r="J630" s="1168"/>
      <c r="K630" s="1168"/>
      <c r="L630" s="1168"/>
      <c r="M630" s="1168"/>
      <c r="N630" s="1168"/>
      <c r="O630" s="1168"/>
      <c r="P630" s="1168"/>
      <c r="Q630" s="1168"/>
      <c r="R630" s="1168"/>
      <c r="S630" s="1168"/>
      <c r="T630" s="1168"/>
      <c r="U630" s="1168"/>
      <c r="V630" s="1168"/>
      <c r="W630" s="1168"/>
      <c r="X630" s="1168"/>
      <c r="Y630" s="1168"/>
    </row>
    <row r="631" spans="1:25" ht="14.25" customHeight="1">
      <c r="A631" s="1168"/>
      <c r="B631" s="1168"/>
      <c r="C631" s="1168"/>
      <c r="D631" s="1168"/>
      <c r="E631" s="1168"/>
      <c r="F631" s="1168"/>
      <c r="G631" s="1168"/>
      <c r="H631" s="1168"/>
      <c r="I631" s="1168"/>
      <c r="J631" s="1168"/>
      <c r="K631" s="1168"/>
      <c r="L631" s="1168"/>
      <c r="M631" s="1168"/>
      <c r="N631" s="1168"/>
      <c r="O631" s="1168"/>
      <c r="P631" s="1168"/>
      <c r="Q631" s="1168"/>
      <c r="R631" s="1168"/>
      <c r="S631" s="1168"/>
      <c r="T631" s="1168"/>
      <c r="U631" s="1168"/>
      <c r="V631" s="1168"/>
      <c r="W631" s="1168"/>
      <c r="X631" s="1168"/>
      <c r="Y631" s="1168"/>
    </row>
    <row r="632" spans="1:25" ht="14.25" customHeight="1">
      <c r="A632" s="1168"/>
      <c r="B632" s="1168"/>
      <c r="C632" s="1168"/>
      <c r="D632" s="1168"/>
      <c r="E632" s="1168"/>
      <c r="F632" s="1168"/>
      <c r="G632" s="1168"/>
      <c r="H632" s="1168"/>
      <c r="I632" s="1168"/>
      <c r="J632" s="1168"/>
      <c r="K632" s="1168"/>
      <c r="L632" s="1168"/>
      <c r="M632" s="1168"/>
      <c r="N632" s="1168"/>
      <c r="O632" s="1168"/>
      <c r="P632" s="1168"/>
      <c r="Q632" s="1168"/>
      <c r="R632" s="1168"/>
      <c r="S632" s="1168"/>
      <c r="T632" s="1168"/>
      <c r="U632" s="1168"/>
      <c r="V632" s="1168"/>
      <c r="W632" s="1168"/>
      <c r="X632" s="1168"/>
      <c r="Y632" s="1168"/>
    </row>
    <row r="633" spans="1:25" ht="14.25" customHeight="1">
      <c r="A633" s="1168"/>
      <c r="B633" s="1168"/>
      <c r="C633" s="1168"/>
      <c r="D633" s="1168"/>
      <c r="E633" s="1168"/>
      <c r="F633" s="1168"/>
      <c r="G633" s="1168"/>
      <c r="H633" s="1168"/>
      <c r="I633" s="1168"/>
      <c r="J633" s="1168"/>
      <c r="K633" s="1168"/>
      <c r="L633" s="1168"/>
      <c r="M633" s="1168"/>
      <c r="N633" s="1168"/>
      <c r="O633" s="1168"/>
      <c r="P633" s="1168"/>
      <c r="Q633" s="1168"/>
      <c r="R633" s="1168"/>
      <c r="S633" s="1168"/>
      <c r="T633" s="1168"/>
      <c r="U633" s="1168"/>
      <c r="V633" s="1168"/>
      <c r="W633" s="1168"/>
      <c r="X633" s="1168"/>
      <c r="Y633" s="1168"/>
    </row>
    <row r="634" spans="1:25" ht="14.25" customHeight="1">
      <c r="A634" s="1168"/>
      <c r="B634" s="1168"/>
      <c r="C634" s="1168"/>
      <c r="D634" s="1168"/>
      <c r="E634" s="1168"/>
      <c r="F634" s="1168"/>
      <c r="G634" s="1168"/>
      <c r="H634" s="1168"/>
      <c r="I634" s="1168"/>
      <c r="J634" s="1168"/>
      <c r="K634" s="1168"/>
      <c r="L634" s="1168"/>
      <c r="M634" s="1168"/>
      <c r="N634" s="1168"/>
      <c r="O634" s="1168"/>
      <c r="P634" s="1168"/>
      <c r="Q634" s="1168"/>
      <c r="R634" s="1168"/>
      <c r="S634" s="1168"/>
      <c r="T634" s="1168"/>
      <c r="U634" s="1168"/>
      <c r="V634" s="1168"/>
      <c r="W634" s="1168"/>
      <c r="X634" s="1168"/>
      <c r="Y634" s="1168"/>
    </row>
    <row r="635" spans="1:25" ht="14.25" customHeight="1">
      <c r="A635" s="1168"/>
      <c r="B635" s="1168"/>
      <c r="C635" s="1168"/>
      <c r="D635" s="1168"/>
      <c r="E635" s="1168"/>
      <c r="F635" s="1168"/>
      <c r="G635" s="1168"/>
      <c r="H635" s="1168"/>
      <c r="I635" s="1168"/>
      <c r="J635" s="1168"/>
      <c r="K635" s="1168"/>
      <c r="L635" s="1168"/>
      <c r="M635" s="1168"/>
      <c r="N635" s="1168"/>
      <c r="O635" s="1168"/>
      <c r="P635" s="1168"/>
      <c r="Q635" s="1168"/>
      <c r="R635" s="1168"/>
      <c r="S635" s="1168"/>
      <c r="T635" s="1168"/>
      <c r="U635" s="1168"/>
      <c r="V635" s="1168"/>
      <c r="W635" s="1168"/>
      <c r="X635" s="1168"/>
      <c r="Y635" s="1168"/>
    </row>
    <row r="636" spans="1:25" ht="14.25" customHeight="1">
      <c r="A636" s="1168"/>
      <c r="B636" s="1168"/>
      <c r="C636" s="1168"/>
      <c r="D636" s="1168"/>
      <c r="E636" s="1168"/>
      <c r="F636" s="1168"/>
      <c r="G636" s="1168"/>
      <c r="H636" s="1168"/>
      <c r="I636" s="1168"/>
      <c r="J636" s="1168"/>
      <c r="K636" s="1168"/>
      <c r="L636" s="1168"/>
      <c r="M636" s="1168"/>
      <c r="N636" s="1168"/>
      <c r="O636" s="1168"/>
      <c r="P636" s="1168"/>
      <c r="Q636" s="1168"/>
      <c r="R636" s="1168"/>
      <c r="S636" s="1168"/>
      <c r="T636" s="1168"/>
      <c r="U636" s="1168"/>
      <c r="V636" s="1168"/>
      <c r="W636" s="1168"/>
      <c r="X636" s="1168"/>
      <c r="Y636" s="1168"/>
    </row>
    <row r="637" spans="1:25" ht="14.25" customHeight="1">
      <c r="A637" s="1168"/>
      <c r="B637" s="1168"/>
      <c r="C637" s="1168"/>
      <c r="D637" s="1168"/>
      <c r="E637" s="1168"/>
      <c r="F637" s="1168"/>
      <c r="G637" s="1168"/>
      <c r="H637" s="1168"/>
      <c r="I637" s="1168"/>
      <c r="J637" s="1168"/>
      <c r="K637" s="1168"/>
      <c r="L637" s="1168"/>
      <c r="M637" s="1168"/>
      <c r="N637" s="1168"/>
      <c r="O637" s="1168"/>
      <c r="P637" s="1168"/>
      <c r="Q637" s="1168"/>
      <c r="R637" s="1168"/>
      <c r="S637" s="1168"/>
      <c r="T637" s="1168"/>
      <c r="U637" s="1168"/>
      <c r="V637" s="1168"/>
      <c r="W637" s="1168"/>
      <c r="X637" s="1168"/>
      <c r="Y637" s="1168"/>
    </row>
    <row r="638" spans="1:25" ht="14.25" customHeight="1">
      <c r="A638" s="1168"/>
      <c r="B638" s="1168"/>
      <c r="C638" s="1168"/>
      <c r="D638" s="1168"/>
      <c r="E638" s="1168"/>
      <c r="F638" s="1168"/>
      <c r="G638" s="1168"/>
      <c r="H638" s="1168"/>
      <c r="I638" s="1168"/>
      <c r="J638" s="1168"/>
      <c r="K638" s="1168"/>
      <c r="L638" s="1168"/>
      <c r="M638" s="1168"/>
      <c r="N638" s="1168"/>
      <c r="O638" s="1168"/>
      <c r="P638" s="1168"/>
      <c r="Q638" s="1168"/>
      <c r="R638" s="1168"/>
      <c r="S638" s="1168"/>
      <c r="T638" s="1168"/>
      <c r="U638" s="1168"/>
      <c r="V638" s="1168"/>
      <c r="W638" s="1168"/>
      <c r="X638" s="1168"/>
      <c r="Y638" s="1168"/>
    </row>
    <row r="639" spans="1:25" ht="14.25" customHeight="1">
      <c r="A639" s="1168"/>
      <c r="B639" s="1168"/>
      <c r="C639" s="1168"/>
      <c r="D639" s="1168"/>
      <c r="E639" s="1168"/>
      <c r="F639" s="1168"/>
      <c r="G639" s="1168"/>
      <c r="H639" s="1168"/>
      <c r="I639" s="1168"/>
      <c r="J639" s="1168"/>
      <c r="K639" s="1168"/>
      <c r="L639" s="1168"/>
      <c r="M639" s="1168"/>
      <c r="N639" s="1168"/>
      <c r="O639" s="1168"/>
      <c r="P639" s="1168"/>
      <c r="Q639" s="1168"/>
      <c r="R639" s="1168"/>
      <c r="S639" s="1168"/>
      <c r="T639" s="1168"/>
      <c r="U639" s="1168"/>
      <c r="V639" s="1168"/>
      <c r="W639" s="1168"/>
      <c r="X639" s="1168"/>
      <c r="Y639" s="1168"/>
    </row>
    <row r="640" spans="1:25" ht="14.25" customHeight="1">
      <c r="A640" s="1168"/>
      <c r="B640" s="1168"/>
      <c r="C640" s="1168"/>
      <c r="D640" s="1168"/>
      <c r="E640" s="1168"/>
      <c r="F640" s="1168"/>
      <c r="G640" s="1168"/>
      <c r="H640" s="1168"/>
      <c r="I640" s="1168"/>
      <c r="J640" s="1168"/>
      <c r="K640" s="1168"/>
      <c r="L640" s="1168"/>
      <c r="M640" s="1168"/>
      <c r="N640" s="1168"/>
      <c r="O640" s="1168"/>
      <c r="P640" s="1168"/>
      <c r="Q640" s="1168"/>
      <c r="R640" s="1168"/>
      <c r="S640" s="1168"/>
      <c r="T640" s="1168"/>
      <c r="U640" s="1168"/>
      <c r="V640" s="1168"/>
      <c r="W640" s="1168"/>
      <c r="X640" s="1168"/>
      <c r="Y640" s="1168"/>
    </row>
    <row r="641" spans="1:25" ht="14.25" customHeight="1">
      <c r="A641" s="1168"/>
      <c r="B641" s="1168"/>
      <c r="C641" s="1168"/>
      <c r="D641" s="1168"/>
      <c r="E641" s="1168"/>
      <c r="F641" s="1168"/>
      <c r="G641" s="1168"/>
      <c r="H641" s="1168"/>
      <c r="I641" s="1168"/>
      <c r="J641" s="1168"/>
      <c r="K641" s="1168"/>
      <c r="L641" s="1168"/>
      <c r="M641" s="1168"/>
      <c r="N641" s="1168"/>
      <c r="O641" s="1168"/>
      <c r="P641" s="1168"/>
      <c r="Q641" s="1168"/>
      <c r="R641" s="1168"/>
      <c r="S641" s="1168"/>
      <c r="T641" s="1168"/>
      <c r="U641" s="1168"/>
      <c r="V641" s="1168"/>
      <c r="W641" s="1168"/>
      <c r="X641" s="1168"/>
      <c r="Y641" s="1168"/>
    </row>
    <row r="642" spans="1:25" ht="14.25" customHeight="1">
      <c r="A642" s="1168"/>
      <c r="B642" s="1168"/>
      <c r="C642" s="1168"/>
      <c r="D642" s="1168"/>
      <c r="E642" s="1168"/>
      <c r="F642" s="1168"/>
      <c r="G642" s="1168"/>
      <c r="H642" s="1168"/>
      <c r="I642" s="1168"/>
      <c r="J642" s="1168"/>
      <c r="K642" s="1168"/>
      <c r="L642" s="1168"/>
      <c r="M642" s="1168"/>
      <c r="N642" s="1168"/>
      <c r="O642" s="1168"/>
      <c r="P642" s="1168"/>
      <c r="Q642" s="1168"/>
      <c r="R642" s="1168"/>
      <c r="S642" s="1168"/>
      <c r="T642" s="1168"/>
      <c r="U642" s="1168"/>
      <c r="V642" s="1168"/>
      <c r="W642" s="1168"/>
      <c r="X642" s="1168"/>
      <c r="Y642" s="1168"/>
    </row>
    <row r="643" spans="1:25" ht="14.25" customHeight="1">
      <c r="A643" s="1168"/>
      <c r="B643" s="1168"/>
      <c r="C643" s="1168"/>
      <c r="D643" s="1168"/>
      <c r="E643" s="1168"/>
      <c r="F643" s="1168"/>
      <c r="G643" s="1168"/>
      <c r="H643" s="1168"/>
      <c r="I643" s="1168"/>
      <c r="J643" s="1168"/>
      <c r="K643" s="1168"/>
      <c r="L643" s="1168"/>
      <c r="M643" s="1168"/>
      <c r="N643" s="1168"/>
      <c r="O643" s="1168"/>
      <c r="P643" s="1168"/>
      <c r="Q643" s="1168"/>
      <c r="R643" s="1168"/>
      <c r="S643" s="1168"/>
      <c r="T643" s="1168"/>
      <c r="U643" s="1168"/>
      <c r="V643" s="1168"/>
      <c r="W643" s="1168"/>
      <c r="X643" s="1168"/>
      <c r="Y643" s="1168"/>
    </row>
    <row r="644" spans="1:25" ht="14.25" customHeight="1">
      <c r="A644" s="1168"/>
      <c r="B644" s="1168"/>
      <c r="C644" s="1168"/>
      <c r="D644" s="1168"/>
      <c r="E644" s="1168"/>
      <c r="F644" s="1168"/>
      <c r="G644" s="1168"/>
      <c r="H644" s="1168"/>
      <c r="I644" s="1168"/>
      <c r="J644" s="1168"/>
      <c r="K644" s="1168"/>
      <c r="L644" s="1168"/>
      <c r="M644" s="1168"/>
      <c r="N644" s="1168"/>
      <c r="O644" s="1168"/>
      <c r="P644" s="1168"/>
      <c r="Q644" s="1168"/>
      <c r="R644" s="1168"/>
      <c r="S644" s="1168"/>
      <c r="T644" s="1168"/>
      <c r="U644" s="1168"/>
      <c r="V644" s="1168"/>
      <c r="W644" s="1168"/>
      <c r="X644" s="1168"/>
      <c r="Y644" s="1168"/>
    </row>
    <row r="645" spans="1:25" ht="14.25" customHeight="1">
      <c r="A645" s="1168"/>
      <c r="B645" s="1168"/>
      <c r="C645" s="1168"/>
      <c r="D645" s="1168"/>
      <c r="E645" s="1168"/>
      <c r="F645" s="1168"/>
      <c r="G645" s="1168"/>
      <c r="H645" s="1168"/>
      <c r="I645" s="1168"/>
      <c r="J645" s="1168"/>
      <c r="K645" s="1168"/>
      <c r="L645" s="1168"/>
      <c r="M645" s="1168"/>
      <c r="N645" s="1168"/>
      <c r="O645" s="1168"/>
      <c r="P645" s="1168"/>
      <c r="Q645" s="1168"/>
      <c r="R645" s="1168"/>
      <c r="S645" s="1168"/>
      <c r="T645" s="1168"/>
      <c r="U645" s="1168"/>
      <c r="V645" s="1168"/>
      <c r="W645" s="1168"/>
      <c r="X645" s="1168"/>
      <c r="Y645" s="1168"/>
    </row>
    <row r="646" spans="1:25" ht="14.25" customHeight="1">
      <c r="A646" s="1168"/>
      <c r="B646" s="1168"/>
      <c r="C646" s="1168"/>
      <c r="D646" s="1168"/>
      <c r="E646" s="1168"/>
      <c r="F646" s="1168"/>
      <c r="G646" s="1168"/>
      <c r="H646" s="1168"/>
      <c r="I646" s="1168"/>
      <c r="J646" s="1168"/>
      <c r="K646" s="1168"/>
      <c r="L646" s="1168"/>
      <c r="M646" s="1168"/>
      <c r="N646" s="1168"/>
      <c r="O646" s="1168"/>
      <c r="P646" s="1168"/>
      <c r="Q646" s="1168"/>
      <c r="R646" s="1168"/>
      <c r="S646" s="1168"/>
      <c r="T646" s="1168"/>
      <c r="U646" s="1168"/>
      <c r="V646" s="1168"/>
      <c r="W646" s="1168"/>
      <c r="X646" s="1168"/>
      <c r="Y646" s="1168"/>
    </row>
    <row r="647" spans="1:25" ht="14.25" customHeight="1">
      <c r="A647" s="1168"/>
      <c r="B647" s="1168"/>
      <c r="C647" s="1168"/>
      <c r="D647" s="1168"/>
      <c r="E647" s="1168"/>
      <c r="F647" s="1168"/>
      <c r="G647" s="1168"/>
      <c r="H647" s="1168"/>
      <c r="I647" s="1168"/>
      <c r="J647" s="1168"/>
      <c r="K647" s="1168"/>
      <c r="L647" s="1168"/>
      <c r="M647" s="1168"/>
      <c r="N647" s="1168"/>
      <c r="O647" s="1168"/>
      <c r="P647" s="1168"/>
      <c r="Q647" s="1168"/>
      <c r="R647" s="1168"/>
      <c r="S647" s="1168"/>
      <c r="T647" s="1168"/>
      <c r="U647" s="1168"/>
      <c r="V647" s="1168"/>
      <c r="W647" s="1168"/>
      <c r="X647" s="1168"/>
      <c r="Y647" s="1168"/>
    </row>
    <row r="648" spans="1:25" ht="14.25" customHeight="1">
      <c r="A648" s="1168"/>
      <c r="B648" s="1168"/>
      <c r="C648" s="1168"/>
      <c r="D648" s="1168"/>
      <c r="E648" s="1168"/>
      <c r="F648" s="1168"/>
      <c r="G648" s="1168"/>
      <c r="H648" s="1168"/>
      <c r="I648" s="1168"/>
      <c r="J648" s="1168"/>
      <c r="K648" s="1168"/>
      <c r="L648" s="1168"/>
      <c r="M648" s="1168"/>
      <c r="N648" s="1168"/>
      <c r="O648" s="1168"/>
      <c r="P648" s="1168"/>
      <c r="Q648" s="1168"/>
      <c r="R648" s="1168"/>
      <c r="S648" s="1168"/>
      <c r="T648" s="1168"/>
      <c r="U648" s="1168"/>
      <c r="V648" s="1168"/>
      <c r="W648" s="1168"/>
      <c r="X648" s="1168"/>
      <c r="Y648" s="1168"/>
    </row>
    <row r="649" spans="1:25" ht="14.25" customHeight="1">
      <c r="A649" s="1168"/>
      <c r="B649" s="1168"/>
      <c r="C649" s="1168"/>
      <c r="D649" s="1168"/>
      <c r="E649" s="1168"/>
      <c r="F649" s="1168"/>
      <c r="G649" s="1168"/>
      <c r="H649" s="1168"/>
      <c r="I649" s="1168"/>
      <c r="J649" s="1168"/>
      <c r="K649" s="1168"/>
      <c r="L649" s="1168"/>
      <c r="M649" s="1168"/>
      <c r="N649" s="1168"/>
      <c r="O649" s="1168"/>
      <c r="P649" s="1168"/>
      <c r="Q649" s="1168"/>
      <c r="R649" s="1168"/>
      <c r="S649" s="1168"/>
      <c r="T649" s="1168"/>
      <c r="U649" s="1168"/>
      <c r="V649" s="1168"/>
      <c r="W649" s="1168"/>
      <c r="X649" s="1168"/>
      <c r="Y649" s="1168"/>
    </row>
    <row r="650" spans="1:25" ht="14.25" customHeight="1">
      <c r="A650" s="1168"/>
      <c r="B650" s="1168"/>
      <c r="C650" s="1168"/>
      <c r="D650" s="1168"/>
      <c r="E650" s="1168"/>
      <c r="F650" s="1168"/>
      <c r="G650" s="1168"/>
      <c r="H650" s="1168"/>
      <c r="I650" s="1168"/>
      <c r="J650" s="1168"/>
      <c r="K650" s="1168"/>
      <c r="L650" s="1168"/>
      <c r="M650" s="1168"/>
      <c r="N650" s="1168"/>
      <c r="O650" s="1168"/>
      <c r="P650" s="1168"/>
      <c r="Q650" s="1168"/>
      <c r="R650" s="1168"/>
      <c r="S650" s="1168"/>
      <c r="T650" s="1168"/>
      <c r="U650" s="1168"/>
      <c r="V650" s="1168"/>
      <c r="W650" s="1168"/>
      <c r="X650" s="1168"/>
      <c r="Y650" s="1168"/>
    </row>
    <row r="651" spans="1:25" ht="14.25" customHeight="1">
      <c r="A651" s="1168"/>
      <c r="B651" s="1168"/>
      <c r="C651" s="1168"/>
      <c r="D651" s="1168"/>
      <c r="E651" s="1168"/>
      <c r="F651" s="1168"/>
      <c r="G651" s="1168"/>
      <c r="H651" s="1168"/>
      <c r="I651" s="1168"/>
      <c r="J651" s="1168"/>
      <c r="K651" s="1168"/>
      <c r="L651" s="1168"/>
      <c r="M651" s="1168"/>
      <c r="N651" s="1168"/>
      <c r="O651" s="1168"/>
      <c r="P651" s="1168"/>
      <c r="Q651" s="1168"/>
      <c r="R651" s="1168"/>
      <c r="S651" s="1168"/>
      <c r="T651" s="1168"/>
      <c r="U651" s="1168"/>
      <c r="V651" s="1168"/>
      <c r="W651" s="1168"/>
      <c r="X651" s="1168"/>
      <c r="Y651" s="1168"/>
    </row>
    <row r="652" spans="1:25" ht="14.25" customHeight="1">
      <c r="A652" s="1168"/>
      <c r="B652" s="1168"/>
      <c r="C652" s="1168"/>
      <c r="D652" s="1168"/>
      <c r="E652" s="1168"/>
      <c r="F652" s="1168"/>
      <c r="G652" s="1168"/>
      <c r="H652" s="1168"/>
      <c r="I652" s="1168"/>
      <c r="J652" s="1168"/>
      <c r="K652" s="1168"/>
      <c r="L652" s="1168"/>
      <c r="M652" s="1168"/>
      <c r="N652" s="1168"/>
      <c r="O652" s="1168"/>
      <c r="P652" s="1168"/>
      <c r="Q652" s="1168"/>
      <c r="R652" s="1168"/>
      <c r="S652" s="1168"/>
      <c r="T652" s="1168"/>
      <c r="U652" s="1168"/>
      <c r="V652" s="1168"/>
      <c r="W652" s="1168"/>
      <c r="X652" s="1168"/>
      <c r="Y652" s="1168"/>
    </row>
    <row r="653" spans="1:25" ht="14.25" customHeight="1">
      <c r="A653" s="1168"/>
      <c r="B653" s="1168"/>
      <c r="C653" s="1168"/>
      <c r="D653" s="1168"/>
      <c r="E653" s="1168"/>
      <c r="F653" s="1168"/>
      <c r="G653" s="1168"/>
      <c r="H653" s="1168"/>
      <c r="I653" s="1168"/>
      <c r="J653" s="1168"/>
      <c r="K653" s="1168"/>
      <c r="L653" s="1168"/>
      <c r="M653" s="1168"/>
      <c r="N653" s="1168"/>
      <c r="O653" s="1168"/>
      <c r="P653" s="1168"/>
      <c r="Q653" s="1168"/>
      <c r="R653" s="1168"/>
      <c r="S653" s="1168"/>
      <c r="T653" s="1168"/>
      <c r="U653" s="1168"/>
      <c r="V653" s="1168"/>
      <c r="W653" s="1168"/>
      <c r="X653" s="1168"/>
      <c r="Y653" s="1168"/>
    </row>
    <row r="654" spans="1:25" ht="14.25" customHeight="1">
      <c r="A654" s="1168"/>
      <c r="B654" s="1168"/>
      <c r="C654" s="1168"/>
      <c r="D654" s="1168"/>
      <c r="E654" s="1168"/>
      <c r="F654" s="1168"/>
      <c r="G654" s="1168"/>
      <c r="H654" s="1168"/>
      <c r="I654" s="1168"/>
      <c r="J654" s="1168"/>
      <c r="K654" s="1168"/>
      <c r="L654" s="1168"/>
      <c r="M654" s="1168"/>
      <c r="N654" s="1168"/>
      <c r="O654" s="1168"/>
      <c r="P654" s="1168"/>
      <c r="Q654" s="1168"/>
      <c r="R654" s="1168"/>
      <c r="S654" s="1168"/>
      <c r="T654" s="1168"/>
      <c r="U654" s="1168"/>
      <c r="V654" s="1168"/>
      <c r="W654" s="1168"/>
      <c r="X654" s="1168"/>
      <c r="Y654" s="1168"/>
    </row>
    <row r="655" spans="1:25" ht="14.25" customHeight="1">
      <c r="A655" s="1168"/>
      <c r="B655" s="1168"/>
      <c r="C655" s="1168"/>
      <c r="D655" s="1168"/>
      <c r="E655" s="1168"/>
      <c r="F655" s="1168"/>
      <c r="G655" s="1168"/>
      <c r="H655" s="1168"/>
      <c r="I655" s="1168"/>
      <c r="J655" s="1168"/>
      <c r="K655" s="1168"/>
      <c r="L655" s="1168"/>
      <c r="M655" s="1168"/>
      <c r="N655" s="1168"/>
      <c r="O655" s="1168"/>
      <c r="P655" s="1168"/>
      <c r="Q655" s="1168"/>
      <c r="R655" s="1168"/>
      <c r="S655" s="1168"/>
      <c r="T655" s="1168"/>
      <c r="U655" s="1168"/>
      <c r="V655" s="1168"/>
      <c r="W655" s="1168"/>
      <c r="X655" s="1168"/>
      <c r="Y655" s="1168"/>
    </row>
    <row r="656" spans="1:25" ht="14.25" customHeight="1">
      <c r="A656" s="1168"/>
      <c r="B656" s="1168"/>
      <c r="C656" s="1168"/>
      <c r="D656" s="1168"/>
      <c r="E656" s="1168"/>
      <c r="F656" s="1168"/>
      <c r="G656" s="1168"/>
      <c r="H656" s="1168"/>
      <c r="I656" s="1168"/>
      <c r="J656" s="1168"/>
      <c r="K656" s="1168"/>
      <c r="L656" s="1168"/>
      <c r="M656" s="1168"/>
      <c r="N656" s="1168"/>
      <c r="O656" s="1168"/>
      <c r="P656" s="1168"/>
      <c r="Q656" s="1168"/>
      <c r="R656" s="1168"/>
      <c r="S656" s="1168"/>
      <c r="T656" s="1168"/>
      <c r="U656" s="1168"/>
      <c r="V656" s="1168"/>
      <c r="W656" s="1168"/>
      <c r="X656" s="1168"/>
      <c r="Y656" s="1168"/>
    </row>
    <row r="657" spans="1:25" ht="14.25" customHeight="1">
      <c r="A657" s="1168"/>
      <c r="B657" s="1168"/>
      <c r="C657" s="1168"/>
      <c r="D657" s="1168"/>
      <c r="E657" s="1168"/>
      <c r="F657" s="1168"/>
      <c r="G657" s="1168"/>
      <c r="H657" s="1168"/>
      <c r="I657" s="1168"/>
      <c r="J657" s="1168"/>
      <c r="K657" s="1168"/>
      <c r="L657" s="1168"/>
      <c r="M657" s="1168"/>
      <c r="N657" s="1168"/>
      <c r="O657" s="1168"/>
      <c r="P657" s="1168"/>
      <c r="Q657" s="1168"/>
      <c r="R657" s="1168"/>
      <c r="S657" s="1168"/>
      <c r="T657" s="1168"/>
      <c r="U657" s="1168"/>
      <c r="V657" s="1168"/>
      <c r="W657" s="1168"/>
      <c r="X657" s="1168"/>
      <c r="Y657" s="1168"/>
    </row>
    <row r="658" spans="1:25" ht="14.25" customHeight="1">
      <c r="A658" s="1168"/>
      <c r="B658" s="1168"/>
      <c r="C658" s="1168"/>
      <c r="D658" s="1168"/>
      <c r="E658" s="1168"/>
      <c r="F658" s="1168"/>
      <c r="G658" s="1168"/>
      <c r="H658" s="1168"/>
      <c r="I658" s="1168"/>
      <c r="J658" s="1168"/>
      <c r="K658" s="1168"/>
      <c r="L658" s="1168"/>
      <c r="M658" s="1168"/>
      <c r="N658" s="1168"/>
      <c r="O658" s="1168"/>
      <c r="P658" s="1168"/>
      <c r="Q658" s="1168"/>
      <c r="R658" s="1168"/>
      <c r="S658" s="1168"/>
      <c r="T658" s="1168"/>
      <c r="U658" s="1168"/>
      <c r="V658" s="1168"/>
      <c r="W658" s="1168"/>
      <c r="X658" s="1168"/>
      <c r="Y658" s="1168"/>
    </row>
    <row r="659" spans="1:25" ht="14.25" customHeight="1">
      <c r="A659" s="1168"/>
      <c r="B659" s="1168"/>
      <c r="C659" s="1168"/>
      <c r="D659" s="1168"/>
      <c r="E659" s="1168"/>
      <c r="F659" s="1168"/>
      <c r="G659" s="1168"/>
      <c r="H659" s="1168"/>
      <c r="I659" s="1168"/>
      <c r="J659" s="1168"/>
      <c r="K659" s="1168"/>
      <c r="L659" s="1168"/>
      <c r="M659" s="1168"/>
      <c r="N659" s="1168"/>
      <c r="O659" s="1168"/>
      <c r="P659" s="1168"/>
      <c r="Q659" s="1168"/>
      <c r="R659" s="1168"/>
      <c r="S659" s="1168"/>
      <c r="T659" s="1168"/>
      <c r="U659" s="1168"/>
      <c r="V659" s="1168"/>
      <c r="W659" s="1168"/>
      <c r="X659" s="1168"/>
      <c r="Y659" s="1168"/>
    </row>
    <row r="660" spans="1:25" ht="14.25" customHeight="1">
      <c r="A660" s="1168"/>
      <c r="B660" s="1168"/>
      <c r="C660" s="1168"/>
      <c r="D660" s="1168"/>
      <c r="E660" s="1168"/>
      <c r="F660" s="1168"/>
      <c r="G660" s="1168"/>
      <c r="H660" s="1168"/>
      <c r="I660" s="1168"/>
      <c r="J660" s="1168"/>
      <c r="K660" s="1168"/>
      <c r="L660" s="1168"/>
      <c r="M660" s="1168"/>
      <c r="N660" s="1168"/>
      <c r="O660" s="1168"/>
      <c r="P660" s="1168"/>
      <c r="Q660" s="1168"/>
      <c r="R660" s="1168"/>
      <c r="S660" s="1168"/>
      <c r="T660" s="1168"/>
      <c r="U660" s="1168"/>
      <c r="V660" s="1168"/>
      <c r="W660" s="1168"/>
      <c r="X660" s="1168"/>
      <c r="Y660" s="1168"/>
    </row>
    <row r="661" spans="1:25" ht="14.25" customHeight="1">
      <c r="A661" s="1168"/>
      <c r="B661" s="1168"/>
      <c r="C661" s="1168"/>
      <c r="D661" s="1168"/>
      <c r="E661" s="1168"/>
      <c r="F661" s="1168"/>
      <c r="G661" s="1168"/>
      <c r="H661" s="1168"/>
      <c r="I661" s="1168"/>
      <c r="J661" s="1168"/>
      <c r="K661" s="1168"/>
      <c r="L661" s="1168"/>
      <c r="M661" s="1168"/>
      <c r="N661" s="1168"/>
      <c r="O661" s="1168"/>
      <c r="P661" s="1168"/>
      <c r="Q661" s="1168"/>
      <c r="R661" s="1168"/>
      <c r="S661" s="1168"/>
      <c r="T661" s="1168"/>
      <c r="U661" s="1168"/>
      <c r="V661" s="1168"/>
      <c r="W661" s="1168"/>
      <c r="X661" s="1168"/>
      <c r="Y661" s="1168"/>
    </row>
    <row r="662" spans="1:25" ht="14.25" customHeight="1">
      <c r="A662" s="1168"/>
      <c r="B662" s="1168"/>
      <c r="C662" s="1168"/>
      <c r="D662" s="1168"/>
      <c r="E662" s="1168"/>
      <c r="F662" s="1168"/>
      <c r="G662" s="1168"/>
      <c r="H662" s="1168"/>
      <c r="I662" s="1168"/>
      <c r="J662" s="1168"/>
      <c r="K662" s="1168"/>
      <c r="L662" s="1168"/>
      <c r="M662" s="1168"/>
      <c r="N662" s="1168"/>
      <c r="O662" s="1168"/>
      <c r="P662" s="1168"/>
      <c r="Q662" s="1168"/>
      <c r="R662" s="1168"/>
      <c r="S662" s="1168"/>
      <c r="T662" s="1168"/>
      <c r="U662" s="1168"/>
      <c r="V662" s="1168"/>
      <c r="W662" s="1168"/>
      <c r="X662" s="1168"/>
      <c r="Y662" s="1168"/>
    </row>
    <row r="663" spans="1:25" ht="14.25" customHeight="1">
      <c r="A663" s="1168"/>
      <c r="B663" s="1168"/>
      <c r="C663" s="1168"/>
      <c r="D663" s="1168"/>
      <c r="E663" s="1168"/>
      <c r="F663" s="1168"/>
      <c r="G663" s="1168"/>
      <c r="H663" s="1168"/>
      <c r="I663" s="1168"/>
      <c r="J663" s="1168"/>
      <c r="K663" s="1168"/>
      <c r="L663" s="1168"/>
      <c r="M663" s="1168"/>
      <c r="N663" s="1168"/>
      <c r="O663" s="1168"/>
      <c r="P663" s="1168"/>
      <c r="Q663" s="1168"/>
      <c r="R663" s="1168"/>
      <c r="S663" s="1168"/>
      <c r="T663" s="1168"/>
      <c r="U663" s="1168"/>
      <c r="V663" s="1168"/>
      <c r="W663" s="1168"/>
      <c r="X663" s="1168"/>
      <c r="Y663" s="1168"/>
    </row>
    <row r="664" spans="1:25" ht="14.25" customHeight="1">
      <c r="A664" s="1168"/>
      <c r="B664" s="1168"/>
      <c r="C664" s="1168"/>
      <c r="D664" s="1168"/>
      <c r="E664" s="1168"/>
      <c r="F664" s="1168"/>
      <c r="G664" s="1168"/>
      <c r="H664" s="1168"/>
      <c r="I664" s="1168"/>
      <c r="J664" s="1168"/>
      <c r="K664" s="1168"/>
      <c r="L664" s="1168"/>
      <c r="M664" s="1168"/>
      <c r="N664" s="1168"/>
      <c r="O664" s="1168"/>
      <c r="P664" s="1168"/>
      <c r="Q664" s="1168"/>
      <c r="R664" s="1168"/>
      <c r="S664" s="1168"/>
      <c r="T664" s="1168"/>
      <c r="U664" s="1168"/>
      <c r="V664" s="1168"/>
      <c r="W664" s="1168"/>
      <c r="X664" s="1168"/>
      <c r="Y664" s="1168"/>
    </row>
    <row r="665" spans="1:25" ht="14.25" customHeight="1">
      <c r="A665" s="1168"/>
      <c r="B665" s="1168"/>
      <c r="C665" s="1168"/>
      <c r="D665" s="1168"/>
      <c r="E665" s="1168"/>
      <c r="F665" s="1168"/>
      <c r="G665" s="1168"/>
      <c r="H665" s="1168"/>
      <c r="I665" s="1168"/>
      <c r="J665" s="1168"/>
      <c r="K665" s="1168"/>
      <c r="L665" s="1168"/>
      <c r="M665" s="1168"/>
      <c r="N665" s="1168"/>
      <c r="O665" s="1168"/>
      <c r="P665" s="1168"/>
      <c r="Q665" s="1168"/>
      <c r="R665" s="1168"/>
      <c r="S665" s="1168"/>
      <c r="T665" s="1168"/>
      <c r="U665" s="1168"/>
      <c r="V665" s="1168"/>
      <c r="W665" s="1168"/>
      <c r="X665" s="1168"/>
      <c r="Y665" s="1168"/>
    </row>
    <row r="666" spans="1:25" ht="14.25" customHeight="1">
      <c r="A666" s="1168"/>
      <c r="B666" s="1168"/>
      <c r="C666" s="1168"/>
      <c r="D666" s="1168"/>
      <c r="E666" s="1168"/>
      <c r="F666" s="1168"/>
      <c r="G666" s="1168"/>
      <c r="H666" s="1168"/>
      <c r="I666" s="1168"/>
      <c r="J666" s="1168"/>
      <c r="K666" s="1168"/>
      <c r="L666" s="1168"/>
      <c r="M666" s="1168"/>
      <c r="N666" s="1168"/>
      <c r="O666" s="1168"/>
      <c r="P666" s="1168"/>
      <c r="Q666" s="1168"/>
      <c r="R666" s="1168"/>
      <c r="S666" s="1168"/>
      <c r="T666" s="1168"/>
      <c r="U666" s="1168"/>
      <c r="V666" s="1168"/>
      <c r="W666" s="1168"/>
      <c r="X666" s="1168"/>
      <c r="Y666" s="1168"/>
    </row>
    <row r="667" spans="1:25" ht="14.25" customHeight="1">
      <c r="A667" s="1168"/>
      <c r="B667" s="1168"/>
      <c r="C667" s="1168"/>
      <c r="D667" s="1168"/>
      <c r="E667" s="1168"/>
      <c r="F667" s="1168"/>
      <c r="G667" s="1168"/>
      <c r="H667" s="1168"/>
      <c r="I667" s="1168"/>
      <c r="J667" s="1168"/>
      <c r="K667" s="1168"/>
      <c r="L667" s="1168"/>
      <c r="M667" s="1168"/>
      <c r="N667" s="1168"/>
      <c r="O667" s="1168"/>
      <c r="P667" s="1168"/>
      <c r="Q667" s="1168"/>
      <c r="R667" s="1168"/>
      <c r="S667" s="1168"/>
      <c r="T667" s="1168"/>
      <c r="U667" s="1168"/>
      <c r="V667" s="1168"/>
      <c r="W667" s="1168"/>
      <c r="X667" s="1168"/>
      <c r="Y667" s="1168"/>
    </row>
    <row r="668" spans="1:25" ht="14.25" customHeight="1">
      <c r="A668" s="1168"/>
      <c r="B668" s="1168"/>
      <c r="C668" s="1168"/>
      <c r="D668" s="1168"/>
      <c r="E668" s="1168"/>
      <c r="F668" s="1168"/>
      <c r="G668" s="1168"/>
      <c r="H668" s="1168"/>
      <c r="I668" s="1168"/>
      <c r="J668" s="1168"/>
      <c r="K668" s="1168"/>
      <c r="L668" s="1168"/>
      <c r="M668" s="1168"/>
      <c r="N668" s="1168"/>
      <c r="O668" s="1168"/>
      <c r="P668" s="1168"/>
      <c r="Q668" s="1168"/>
      <c r="R668" s="1168"/>
      <c r="S668" s="1168"/>
      <c r="T668" s="1168"/>
      <c r="U668" s="1168"/>
      <c r="V668" s="1168"/>
      <c r="W668" s="1168"/>
      <c r="X668" s="1168"/>
      <c r="Y668" s="1168"/>
    </row>
    <row r="669" spans="1:25" ht="14.25" customHeight="1">
      <c r="A669" s="1168"/>
      <c r="B669" s="1168"/>
      <c r="C669" s="1168"/>
      <c r="D669" s="1168"/>
      <c r="E669" s="1168"/>
      <c r="F669" s="1168"/>
      <c r="G669" s="1168"/>
      <c r="H669" s="1168"/>
      <c r="I669" s="1168"/>
      <c r="J669" s="1168"/>
      <c r="K669" s="1168"/>
      <c r="L669" s="1168"/>
      <c r="M669" s="1168"/>
      <c r="N669" s="1168"/>
      <c r="O669" s="1168"/>
      <c r="P669" s="1168"/>
      <c r="Q669" s="1168"/>
      <c r="R669" s="1168"/>
      <c r="S669" s="1168"/>
      <c r="T669" s="1168"/>
      <c r="U669" s="1168"/>
      <c r="V669" s="1168"/>
      <c r="W669" s="1168"/>
      <c r="X669" s="1168"/>
      <c r="Y669" s="1168"/>
    </row>
    <row r="670" spans="1:25" ht="14.25" customHeight="1">
      <c r="A670" s="1168"/>
      <c r="B670" s="1168"/>
      <c r="C670" s="1168"/>
      <c r="D670" s="1168"/>
      <c r="E670" s="1168"/>
      <c r="F670" s="1168"/>
      <c r="G670" s="1168"/>
      <c r="H670" s="1168"/>
      <c r="I670" s="1168"/>
      <c r="J670" s="1168"/>
      <c r="K670" s="1168"/>
      <c r="L670" s="1168"/>
      <c r="M670" s="1168"/>
      <c r="N670" s="1168"/>
      <c r="O670" s="1168"/>
      <c r="P670" s="1168"/>
      <c r="Q670" s="1168"/>
      <c r="R670" s="1168"/>
      <c r="S670" s="1168"/>
      <c r="T670" s="1168"/>
      <c r="U670" s="1168"/>
      <c r="V670" s="1168"/>
      <c r="W670" s="1168"/>
      <c r="X670" s="1168"/>
      <c r="Y670" s="1168"/>
    </row>
    <row r="671" spans="1:25" ht="14.25" customHeight="1">
      <c r="A671" s="1168"/>
      <c r="B671" s="1168"/>
      <c r="C671" s="1168"/>
      <c r="D671" s="1168"/>
      <c r="E671" s="1168"/>
      <c r="F671" s="1168"/>
      <c r="G671" s="1168"/>
      <c r="H671" s="1168"/>
      <c r="I671" s="1168"/>
      <c r="J671" s="1168"/>
      <c r="K671" s="1168"/>
      <c r="L671" s="1168"/>
      <c r="M671" s="1168"/>
      <c r="N671" s="1168"/>
      <c r="O671" s="1168"/>
      <c r="P671" s="1168"/>
      <c r="Q671" s="1168"/>
      <c r="R671" s="1168"/>
      <c r="S671" s="1168"/>
      <c r="T671" s="1168"/>
      <c r="U671" s="1168"/>
      <c r="V671" s="1168"/>
      <c r="W671" s="1168"/>
      <c r="X671" s="1168"/>
      <c r="Y671" s="1168"/>
    </row>
    <row r="672" spans="1:25" ht="14.25" customHeight="1">
      <c r="A672" s="1168"/>
      <c r="B672" s="1168"/>
      <c r="C672" s="1168"/>
      <c r="D672" s="1168"/>
      <c r="E672" s="1168"/>
      <c r="F672" s="1168"/>
      <c r="G672" s="1168"/>
      <c r="H672" s="1168"/>
      <c r="I672" s="1168"/>
      <c r="J672" s="1168"/>
      <c r="K672" s="1168"/>
      <c r="L672" s="1168"/>
      <c r="M672" s="1168"/>
      <c r="N672" s="1168"/>
      <c r="O672" s="1168"/>
      <c r="P672" s="1168"/>
      <c r="Q672" s="1168"/>
      <c r="R672" s="1168"/>
      <c r="S672" s="1168"/>
      <c r="T672" s="1168"/>
      <c r="U672" s="1168"/>
      <c r="V672" s="1168"/>
      <c r="W672" s="1168"/>
      <c r="X672" s="1168"/>
      <c r="Y672" s="1168"/>
    </row>
    <row r="673" spans="1:25" ht="14.25" customHeight="1">
      <c r="A673" s="1168"/>
      <c r="B673" s="1168"/>
      <c r="C673" s="1168"/>
      <c r="D673" s="1168"/>
      <c r="E673" s="1168"/>
      <c r="F673" s="1168"/>
      <c r="G673" s="1168"/>
      <c r="H673" s="1168"/>
      <c r="I673" s="1168"/>
      <c r="J673" s="1168"/>
      <c r="K673" s="1168"/>
      <c r="L673" s="1168"/>
      <c r="M673" s="1168"/>
      <c r="N673" s="1168"/>
      <c r="O673" s="1168"/>
      <c r="P673" s="1168"/>
      <c r="Q673" s="1168"/>
      <c r="R673" s="1168"/>
      <c r="S673" s="1168"/>
      <c r="T673" s="1168"/>
      <c r="U673" s="1168"/>
      <c r="V673" s="1168"/>
      <c r="W673" s="1168"/>
      <c r="X673" s="1168"/>
      <c r="Y673" s="1168"/>
    </row>
    <row r="674" spans="1:25" ht="14.25" customHeight="1">
      <c r="A674" s="1168"/>
      <c r="B674" s="1168"/>
      <c r="C674" s="1168"/>
      <c r="D674" s="1168"/>
      <c r="E674" s="1168"/>
      <c r="F674" s="1168"/>
      <c r="G674" s="1168"/>
      <c r="H674" s="1168"/>
      <c r="I674" s="1168"/>
      <c r="J674" s="1168"/>
      <c r="K674" s="1168"/>
      <c r="L674" s="1168"/>
      <c r="M674" s="1168"/>
      <c r="N674" s="1168"/>
      <c r="O674" s="1168"/>
      <c r="P674" s="1168"/>
      <c r="Q674" s="1168"/>
      <c r="R674" s="1168"/>
      <c r="S674" s="1168"/>
      <c r="T674" s="1168"/>
      <c r="U674" s="1168"/>
      <c r="V674" s="1168"/>
      <c r="W674" s="1168"/>
      <c r="X674" s="1168"/>
      <c r="Y674" s="1168"/>
    </row>
    <row r="675" spans="1:25" ht="14.25" customHeight="1">
      <c r="A675" s="1168"/>
      <c r="B675" s="1168"/>
      <c r="C675" s="1168"/>
      <c r="D675" s="1168"/>
      <c r="E675" s="1168"/>
      <c r="F675" s="1168"/>
      <c r="G675" s="1168"/>
      <c r="H675" s="1168"/>
      <c r="I675" s="1168"/>
      <c r="J675" s="1168"/>
      <c r="K675" s="1168"/>
      <c r="L675" s="1168"/>
      <c r="M675" s="1168"/>
      <c r="N675" s="1168"/>
      <c r="O675" s="1168"/>
      <c r="P675" s="1168"/>
      <c r="Q675" s="1168"/>
      <c r="R675" s="1168"/>
      <c r="S675" s="1168"/>
      <c r="T675" s="1168"/>
      <c r="U675" s="1168"/>
      <c r="V675" s="1168"/>
      <c r="W675" s="1168"/>
      <c r="X675" s="1168"/>
      <c r="Y675" s="1168"/>
    </row>
    <row r="676" spans="1:25" ht="14.25" customHeight="1">
      <c r="A676" s="1168"/>
      <c r="B676" s="1168"/>
      <c r="C676" s="1168"/>
      <c r="D676" s="1168"/>
      <c r="E676" s="1168"/>
      <c r="F676" s="1168"/>
      <c r="G676" s="1168"/>
      <c r="H676" s="1168"/>
      <c r="I676" s="1168"/>
      <c r="J676" s="1168"/>
      <c r="K676" s="1168"/>
      <c r="L676" s="1168"/>
      <c r="M676" s="1168"/>
      <c r="N676" s="1168"/>
      <c r="O676" s="1168"/>
      <c r="P676" s="1168"/>
      <c r="Q676" s="1168"/>
      <c r="R676" s="1168"/>
      <c r="S676" s="1168"/>
      <c r="T676" s="1168"/>
      <c r="U676" s="1168"/>
      <c r="V676" s="1168"/>
      <c r="W676" s="1168"/>
      <c r="X676" s="1168"/>
      <c r="Y676" s="1168"/>
    </row>
    <row r="677" spans="1:25" ht="14.25" customHeight="1">
      <c r="A677" s="1168"/>
      <c r="B677" s="1168"/>
      <c r="C677" s="1168"/>
      <c r="D677" s="1168"/>
      <c r="E677" s="1168"/>
      <c r="F677" s="1168"/>
      <c r="G677" s="1168"/>
      <c r="H677" s="1168"/>
      <c r="I677" s="1168"/>
      <c r="J677" s="1168"/>
      <c r="K677" s="1168"/>
      <c r="L677" s="1168"/>
      <c r="M677" s="1168"/>
      <c r="N677" s="1168"/>
      <c r="O677" s="1168"/>
      <c r="P677" s="1168"/>
      <c r="Q677" s="1168"/>
      <c r="R677" s="1168"/>
      <c r="S677" s="1168"/>
      <c r="T677" s="1168"/>
      <c r="U677" s="1168"/>
      <c r="V677" s="1168"/>
      <c r="W677" s="1168"/>
      <c r="X677" s="1168"/>
      <c r="Y677" s="1168"/>
    </row>
    <row r="678" spans="1:25" ht="14.25" customHeight="1">
      <c r="A678" s="1168"/>
      <c r="B678" s="1168"/>
      <c r="C678" s="1168"/>
      <c r="D678" s="1168"/>
      <c r="E678" s="1168"/>
      <c r="F678" s="1168"/>
      <c r="G678" s="1168"/>
      <c r="H678" s="1168"/>
      <c r="I678" s="1168"/>
      <c r="J678" s="1168"/>
      <c r="K678" s="1168"/>
      <c r="L678" s="1168"/>
      <c r="M678" s="1168"/>
      <c r="N678" s="1168"/>
      <c r="O678" s="1168"/>
      <c r="P678" s="1168"/>
      <c r="Q678" s="1168"/>
      <c r="R678" s="1168"/>
      <c r="S678" s="1168"/>
      <c r="T678" s="1168"/>
      <c r="U678" s="1168"/>
      <c r="V678" s="1168"/>
      <c r="W678" s="1168"/>
      <c r="X678" s="1168"/>
      <c r="Y678" s="1168"/>
    </row>
    <row r="679" spans="1:25" ht="14.25" customHeight="1">
      <c r="A679" s="1168"/>
      <c r="B679" s="1168"/>
      <c r="C679" s="1168"/>
      <c r="D679" s="1168"/>
      <c r="E679" s="1168"/>
      <c r="F679" s="1168"/>
      <c r="G679" s="1168"/>
      <c r="H679" s="1168"/>
      <c r="I679" s="1168"/>
      <c r="J679" s="1168"/>
      <c r="K679" s="1168"/>
      <c r="L679" s="1168"/>
      <c r="M679" s="1168"/>
      <c r="N679" s="1168"/>
      <c r="O679" s="1168"/>
      <c r="P679" s="1168"/>
      <c r="Q679" s="1168"/>
      <c r="R679" s="1168"/>
      <c r="S679" s="1168"/>
      <c r="T679" s="1168"/>
      <c r="U679" s="1168"/>
      <c r="V679" s="1168"/>
      <c r="W679" s="1168"/>
      <c r="X679" s="1168"/>
      <c r="Y679" s="1168"/>
    </row>
    <row r="680" spans="1:25" ht="14.25" customHeight="1">
      <c r="A680" s="1168"/>
      <c r="B680" s="1168"/>
      <c r="C680" s="1168"/>
      <c r="D680" s="1168"/>
      <c r="E680" s="1168"/>
      <c r="F680" s="1168"/>
      <c r="G680" s="1168"/>
      <c r="H680" s="1168"/>
      <c r="I680" s="1168"/>
      <c r="J680" s="1168"/>
      <c r="K680" s="1168"/>
      <c r="L680" s="1168"/>
      <c r="M680" s="1168"/>
      <c r="N680" s="1168"/>
      <c r="O680" s="1168"/>
      <c r="P680" s="1168"/>
      <c r="Q680" s="1168"/>
      <c r="R680" s="1168"/>
      <c r="S680" s="1168"/>
      <c r="T680" s="1168"/>
      <c r="U680" s="1168"/>
      <c r="V680" s="1168"/>
      <c r="W680" s="1168"/>
      <c r="X680" s="1168"/>
      <c r="Y680" s="1168"/>
    </row>
    <row r="681" spans="1:25" ht="14.25" customHeight="1">
      <c r="A681" s="1168"/>
      <c r="B681" s="1168"/>
      <c r="C681" s="1168"/>
      <c r="D681" s="1168"/>
      <c r="E681" s="1168"/>
      <c r="F681" s="1168"/>
      <c r="G681" s="1168"/>
      <c r="H681" s="1168"/>
      <c r="I681" s="1168"/>
      <c r="J681" s="1168"/>
      <c r="K681" s="1168"/>
      <c r="L681" s="1168"/>
      <c r="M681" s="1168"/>
      <c r="N681" s="1168"/>
      <c r="O681" s="1168"/>
      <c r="P681" s="1168"/>
      <c r="Q681" s="1168"/>
      <c r="R681" s="1168"/>
      <c r="S681" s="1168"/>
      <c r="T681" s="1168"/>
      <c r="U681" s="1168"/>
      <c r="V681" s="1168"/>
      <c r="W681" s="1168"/>
      <c r="X681" s="1168"/>
      <c r="Y681" s="1168"/>
    </row>
    <row r="682" spans="1:25" ht="14.25" customHeight="1">
      <c r="A682" s="1168"/>
      <c r="B682" s="1168"/>
      <c r="C682" s="1168"/>
      <c r="D682" s="1168"/>
      <c r="E682" s="1168"/>
      <c r="F682" s="1168"/>
      <c r="G682" s="1168"/>
      <c r="H682" s="1168"/>
      <c r="I682" s="1168"/>
      <c r="J682" s="1168"/>
      <c r="K682" s="1168"/>
      <c r="L682" s="1168"/>
      <c r="M682" s="1168"/>
      <c r="N682" s="1168"/>
      <c r="O682" s="1168"/>
      <c r="P682" s="1168"/>
      <c r="Q682" s="1168"/>
      <c r="R682" s="1168"/>
      <c r="S682" s="1168"/>
      <c r="T682" s="1168"/>
      <c r="U682" s="1168"/>
      <c r="V682" s="1168"/>
      <c r="W682" s="1168"/>
      <c r="X682" s="1168"/>
      <c r="Y682" s="1168"/>
    </row>
    <row r="683" spans="1:25" ht="14.25" customHeight="1">
      <c r="A683" s="1168"/>
      <c r="B683" s="1168"/>
      <c r="C683" s="1168"/>
      <c r="D683" s="1168"/>
      <c r="E683" s="1168"/>
      <c r="F683" s="1168"/>
      <c r="G683" s="1168"/>
      <c r="H683" s="1168"/>
      <c r="I683" s="1168"/>
      <c r="J683" s="1168"/>
      <c r="K683" s="1168"/>
      <c r="L683" s="1168"/>
      <c r="M683" s="1168"/>
      <c r="N683" s="1168"/>
      <c r="O683" s="1168"/>
      <c r="P683" s="1168"/>
      <c r="Q683" s="1168"/>
      <c r="R683" s="1168"/>
      <c r="S683" s="1168"/>
      <c r="T683" s="1168"/>
      <c r="U683" s="1168"/>
      <c r="V683" s="1168"/>
      <c r="W683" s="1168"/>
      <c r="X683" s="1168"/>
      <c r="Y683" s="1168"/>
    </row>
    <row r="684" spans="1:25" ht="14.25" customHeight="1">
      <c r="A684" s="1168"/>
      <c r="B684" s="1168"/>
      <c r="C684" s="1168"/>
      <c r="D684" s="1168"/>
      <c r="E684" s="1168"/>
      <c r="F684" s="1168"/>
      <c r="G684" s="1168"/>
      <c r="H684" s="1168"/>
      <c r="I684" s="1168"/>
      <c r="J684" s="1168"/>
      <c r="K684" s="1168"/>
      <c r="L684" s="1168"/>
      <c r="M684" s="1168"/>
      <c r="N684" s="1168"/>
      <c r="O684" s="1168"/>
      <c r="P684" s="1168"/>
      <c r="Q684" s="1168"/>
      <c r="R684" s="1168"/>
      <c r="S684" s="1168"/>
      <c r="T684" s="1168"/>
      <c r="U684" s="1168"/>
      <c r="V684" s="1168"/>
      <c r="W684" s="1168"/>
      <c r="X684" s="1168"/>
      <c r="Y684" s="1168"/>
    </row>
    <row r="685" spans="1:25" ht="14.25" customHeight="1">
      <c r="A685" s="1168"/>
      <c r="B685" s="1168"/>
      <c r="C685" s="1168"/>
      <c r="D685" s="1168"/>
      <c r="E685" s="1168"/>
      <c r="F685" s="1168"/>
      <c r="G685" s="1168"/>
      <c r="H685" s="1168"/>
      <c r="I685" s="1168"/>
      <c r="J685" s="1168"/>
      <c r="K685" s="1168"/>
      <c r="L685" s="1168"/>
      <c r="M685" s="1168"/>
      <c r="N685" s="1168"/>
      <c r="O685" s="1168"/>
      <c r="P685" s="1168"/>
      <c r="Q685" s="1168"/>
      <c r="R685" s="1168"/>
      <c r="S685" s="1168"/>
      <c r="T685" s="1168"/>
      <c r="U685" s="1168"/>
      <c r="V685" s="1168"/>
      <c r="W685" s="1168"/>
      <c r="X685" s="1168"/>
      <c r="Y685" s="1168"/>
    </row>
    <row r="686" spans="1:25" ht="14.25" customHeight="1">
      <c r="A686" s="1168"/>
      <c r="B686" s="1168"/>
      <c r="C686" s="1168"/>
      <c r="D686" s="1168"/>
      <c r="E686" s="1168"/>
      <c r="F686" s="1168"/>
      <c r="G686" s="1168"/>
      <c r="H686" s="1168"/>
      <c r="I686" s="1168"/>
      <c r="J686" s="1168"/>
      <c r="K686" s="1168"/>
      <c r="L686" s="1168"/>
      <c r="M686" s="1168"/>
      <c r="N686" s="1168"/>
      <c r="O686" s="1168"/>
      <c r="P686" s="1168"/>
      <c r="Q686" s="1168"/>
      <c r="R686" s="1168"/>
      <c r="S686" s="1168"/>
      <c r="T686" s="1168"/>
      <c r="U686" s="1168"/>
      <c r="V686" s="1168"/>
      <c r="W686" s="1168"/>
      <c r="X686" s="1168"/>
      <c r="Y686" s="1168"/>
    </row>
    <row r="687" spans="1:25" ht="14.25" customHeight="1">
      <c r="A687" s="1168"/>
      <c r="B687" s="1168"/>
      <c r="C687" s="1168"/>
      <c r="D687" s="1168"/>
      <c r="E687" s="1168"/>
      <c r="F687" s="1168"/>
      <c r="G687" s="1168"/>
      <c r="H687" s="1168"/>
      <c r="I687" s="1168"/>
      <c r="J687" s="1168"/>
      <c r="K687" s="1168"/>
      <c r="L687" s="1168"/>
      <c r="M687" s="1168"/>
      <c r="N687" s="1168"/>
      <c r="O687" s="1168"/>
      <c r="P687" s="1168"/>
      <c r="Q687" s="1168"/>
      <c r="R687" s="1168"/>
      <c r="S687" s="1168"/>
      <c r="T687" s="1168"/>
      <c r="U687" s="1168"/>
      <c r="V687" s="1168"/>
      <c r="W687" s="1168"/>
      <c r="X687" s="1168"/>
      <c r="Y687" s="1168"/>
    </row>
    <row r="688" spans="1:25" ht="14.25" customHeight="1">
      <c r="A688" s="1168"/>
      <c r="B688" s="1168"/>
      <c r="C688" s="1168"/>
      <c r="D688" s="1168"/>
      <c r="E688" s="1168"/>
      <c r="F688" s="1168"/>
      <c r="G688" s="1168"/>
      <c r="H688" s="1168"/>
      <c r="I688" s="1168"/>
      <c r="J688" s="1168"/>
      <c r="K688" s="1168"/>
      <c r="L688" s="1168"/>
      <c r="M688" s="1168"/>
      <c r="N688" s="1168"/>
      <c r="O688" s="1168"/>
      <c r="P688" s="1168"/>
      <c r="Q688" s="1168"/>
      <c r="R688" s="1168"/>
      <c r="S688" s="1168"/>
      <c r="T688" s="1168"/>
      <c r="U688" s="1168"/>
      <c r="V688" s="1168"/>
      <c r="W688" s="1168"/>
      <c r="X688" s="1168"/>
      <c r="Y688" s="1168"/>
    </row>
    <row r="689" spans="1:25" ht="14.25" customHeight="1">
      <c r="A689" s="1168"/>
      <c r="B689" s="1168"/>
      <c r="C689" s="1168"/>
      <c r="D689" s="1168"/>
      <c r="E689" s="1168"/>
      <c r="F689" s="1168"/>
      <c r="G689" s="1168"/>
      <c r="H689" s="1168"/>
      <c r="I689" s="1168"/>
      <c r="J689" s="1168"/>
      <c r="K689" s="1168"/>
      <c r="L689" s="1168"/>
      <c r="M689" s="1168"/>
      <c r="N689" s="1168"/>
      <c r="O689" s="1168"/>
      <c r="P689" s="1168"/>
      <c r="Q689" s="1168"/>
      <c r="R689" s="1168"/>
      <c r="S689" s="1168"/>
      <c r="T689" s="1168"/>
      <c r="U689" s="1168"/>
      <c r="V689" s="1168"/>
      <c r="W689" s="1168"/>
      <c r="X689" s="1168"/>
      <c r="Y689" s="1168"/>
    </row>
    <row r="690" spans="1:25" ht="14.25" customHeight="1">
      <c r="A690" s="1168"/>
      <c r="B690" s="1168"/>
      <c r="C690" s="1168"/>
      <c r="D690" s="1168"/>
      <c r="E690" s="1168"/>
      <c r="F690" s="1168"/>
      <c r="G690" s="1168"/>
      <c r="H690" s="1168"/>
      <c r="I690" s="1168"/>
      <c r="J690" s="1168"/>
      <c r="K690" s="1168"/>
      <c r="L690" s="1168"/>
      <c r="M690" s="1168"/>
      <c r="N690" s="1168"/>
      <c r="O690" s="1168"/>
      <c r="P690" s="1168"/>
      <c r="Q690" s="1168"/>
      <c r="R690" s="1168"/>
      <c r="S690" s="1168"/>
      <c r="T690" s="1168"/>
      <c r="U690" s="1168"/>
      <c r="V690" s="1168"/>
      <c r="W690" s="1168"/>
      <c r="X690" s="1168"/>
      <c r="Y690" s="1168"/>
    </row>
    <row r="691" spans="1:25" ht="14.25" customHeight="1">
      <c r="A691" s="1168"/>
      <c r="B691" s="1168"/>
      <c r="C691" s="1168"/>
      <c r="D691" s="1168"/>
      <c r="E691" s="1168"/>
      <c r="F691" s="1168"/>
      <c r="G691" s="1168"/>
      <c r="H691" s="1168"/>
      <c r="I691" s="1168"/>
      <c r="J691" s="1168"/>
      <c r="K691" s="1168"/>
      <c r="L691" s="1168"/>
      <c r="M691" s="1168"/>
      <c r="N691" s="1168"/>
      <c r="O691" s="1168"/>
      <c r="P691" s="1168"/>
      <c r="Q691" s="1168"/>
      <c r="R691" s="1168"/>
      <c r="S691" s="1168"/>
      <c r="T691" s="1168"/>
      <c r="U691" s="1168"/>
      <c r="V691" s="1168"/>
      <c r="W691" s="1168"/>
      <c r="X691" s="1168"/>
      <c r="Y691" s="1168"/>
    </row>
    <row r="692" spans="1:25" ht="14.25" customHeight="1">
      <c r="A692" s="1168"/>
      <c r="B692" s="1168"/>
      <c r="C692" s="1168"/>
      <c r="D692" s="1168"/>
      <c r="E692" s="1168"/>
      <c r="F692" s="1168"/>
      <c r="G692" s="1168"/>
      <c r="H692" s="1168"/>
      <c r="I692" s="1168"/>
      <c r="J692" s="1168"/>
      <c r="K692" s="1168"/>
      <c r="L692" s="1168"/>
      <c r="M692" s="1168"/>
      <c r="N692" s="1168"/>
      <c r="O692" s="1168"/>
      <c r="P692" s="1168"/>
      <c r="Q692" s="1168"/>
      <c r="R692" s="1168"/>
      <c r="S692" s="1168"/>
      <c r="T692" s="1168"/>
      <c r="U692" s="1168"/>
      <c r="V692" s="1168"/>
      <c r="W692" s="1168"/>
      <c r="X692" s="1168"/>
      <c r="Y692" s="1168"/>
    </row>
    <row r="693" spans="1:25" ht="14.25" customHeight="1">
      <c r="A693" s="1168"/>
      <c r="B693" s="1168"/>
      <c r="C693" s="1168"/>
      <c r="D693" s="1168"/>
      <c r="E693" s="1168"/>
      <c r="F693" s="1168"/>
      <c r="G693" s="1168"/>
      <c r="H693" s="1168"/>
      <c r="I693" s="1168"/>
      <c r="J693" s="1168"/>
      <c r="K693" s="1168"/>
      <c r="L693" s="1168"/>
      <c r="M693" s="1168"/>
      <c r="N693" s="1168"/>
      <c r="O693" s="1168"/>
      <c r="P693" s="1168"/>
      <c r="Q693" s="1168"/>
      <c r="R693" s="1168"/>
      <c r="S693" s="1168"/>
      <c r="T693" s="1168"/>
      <c r="U693" s="1168"/>
      <c r="V693" s="1168"/>
      <c r="W693" s="1168"/>
      <c r="X693" s="1168"/>
      <c r="Y693" s="1168"/>
    </row>
    <row r="694" spans="1:25" ht="14.25" customHeight="1">
      <c r="A694" s="1168"/>
      <c r="B694" s="1168"/>
      <c r="C694" s="1168"/>
      <c r="D694" s="1168"/>
      <c r="E694" s="1168"/>
      <c r="F694" s="1168"/>
      <c r="G694" s="1168"/>
      <c r="H694" s="1168"/>
      <c r="I694" s="1168"/>
      <c r="J694" s="1168"/>
      <c r="K694" s="1168"/>
      <c r="L694" s="1168"/>
      <c r="M694" s="1168"/>
      <c r="N694" s="1168"/>
      <c r="O694" s="1168"/>
      <c r="P694" s="1168"/>
      <c r="Q694" s="1168"/>
      <c r="R694" s="1168"/>
      <c r="S694" s="1168"/>
      <c r="T694" s="1168"/>
      <c r="U694" s="1168"/>
      <c r="V694" s="1168"/>
      <c r="W694" s="1168"/>
      <c r="X694" s="1168"/>
      <c r="Y694" s="1168"/>
    </row>
    <row r="695" spans="1:25" ht="14.25" customHeight="1">
      <c r="A695" s="1168"/>
      <c r="B695" s="1168"/>
      <c r="C695" s="1168"/>
      <c r="D695" s="1168"/>
      <c r="E695" s="1168"/>
      <c r="F695" s="1168"/>
      <c r="G695" s="1168"/>
      <c r="H695" s="1168"/>
      <c r="I695" s="1168"/>
      <c r="J695" s="1168"/>
      <c r="K695" s="1168"/>
      <c r="L695" s="1168"/>
      <c r="M695" s="1168"/>
      <c r="N695" s="1168"/>
      <c r="O695" s="1168"/>
      <c r="P695" s="1168"/>
      <c r="Q695" s="1168"/>
      <c r="R695" s="1168"/>
      <c r="S695" s="1168"/>
      <c r="T695" s="1168"/>
      <c r="U695" s="1168"/>
      <c r="V695" s="1168"/>
      <c r="W695" s="1168"/>
      <c r="X695" s="1168"/>
      <c r="Y695" s="1168"/>
    </row>
    <row r="696" spans="1:25" ht="14.25" customHeight="1">
      <c r="A696" s="1168"/>
      <c r="B696" s="1168"/>
      <c r="C696" s="1168"/>
      <c r="D696" s="1168"/>
      <c r="E696" s="1168"/>
      <c r="F696" s="1168"/>
      <c r="G696" s="1168"/>
      <c r="H696" s="1168"/>
      <c r="I696" s="1168"/>
      <c r="J696" s="1168"/>
      <c r="K696" s="1168"/>
      <c r="L696" s="1168"/>
      <c r="M696" s="1168"/>
      <c r="N696" s="1168"/>
      <c r="O696" s="1168"/>
      <c r="P696" s="1168"/>
      <c r="Q696" s="1168"/>
      <c r="R696" s="1168"/>
      <c r="S696" s="1168"/>
      <c r="T696" s="1168"/>
      <c r="U696" s="1168"/>
      <c r="V696" s="1168"/>
      <c r="W696" s="1168"/>
      <c r="X696" s="1168"/>
      <c r="Y696" s="1168"/>
    </row>
    <row r="697" spans="1:25" ht="14.25" customHeight="1">
      <c r="A697" s="1168"/>
      <c r="B697" s="1168"/>
      <c r="C697" s="1168"/>
      <c r="D697" s="1168"/>
      <c r="E697" s="1168"/>
      <c r="F697" s="1168"/>
      <c r="G697" s="1168"/>
      <c r="H697" s="1168"/>
      <c r="I697" s="1168"/>
      <c r="J697" s="1168"/>
      <c r="K697" s="1168"/>
      <c r="L697" s="1168"/>
      <c r="M697" s="1168"/>
      <c r="N697" s="1168"/>
      <c r="O697" s="1168"/>
      <c r="P697" s="1168"/>
      <c r="Q697" s="1168"/>
      <c r="R697" s="1168"/>
      <c r="S697" s="1168"/>
      <c r="T697" s="1168"/>
      <c r="U697" s="1168"/>
      <c r="V697" s="1168"/>
      <c r="W697" s="1168"/>
      <c r="X697" s="1168"/>
      <c r="Y697" s="1168"/>
    </row>
    <row r="698" spans="1:25" ht="14.25" customHeight="1">
      <c r="A698" s="1168"/>
      <c r="B698" s="1168"/>
      <c r="C698" s="1168"/>
      <c r="D698" s="1168"/>
      <c r="E698" s="1168"/>
      <c r="F698" s="1168"/>
      <c r="G698" s="1168"/>
      <c r="H698" s="1168"/>
      <c r="I698" s="1168"/>
      <c r="J698" s="1168"/>
      <c r="K698" s="1168"/>
      <c r="L698" s="1168"/>
      <c r="M698" s="1168"/>
      <c r="N698" s="1168"/>
      <c r="O698" s="1168"/>
      <c r="P698" s="1168"/>
      <c r="Q698" s="1168"/>
      <c r="R698" s="1168"/>
      <c r="S698" s="1168"/>
      <c r="T698" s="1168"/>
      <c r="U698" s="1168"/>
      <c r="V698" s="1168"/>
      <c r="W698" s="1168"/>
      <c r="X698" s="1168"/>
      <c r="Y698" s="1168"/>
    </row>
    <row r="699" spans="1:25" ht="14.25" customHeight="1">
      <c r="A699" s="1168"/>
      <c r="B699" s="1168"/>
      <c r="C699" s="1168"/>
      <c r="D699" s="1168"/>
      <c r="E699" s="1168"/>
      <c r="F699" s="1168"/>
      <c r="G699" s="1168"/>
      <c r="H699" s="1168"/>
      <c r="I699" s="1168"/>
      <c r="J699" s="1168"/>
      <c r="K699" s="1168"/>
      <c r="L699" s="1168"/>
      <c r="M699" s="1168"/>
      <c r="N699" s="1168"/>
      <c r="O699" s="1168"/>
      <c r="P699" s="1168"/>
      <c r="Q699" s="1168"/>
      <c r="R699" s="1168"/>
      <c r="S699" s="1168"/>
      <c r="T699" s="1168"/>
      <c r="U699" s="1168"/>
      <c r="V699" s="1168"/>
      <c r="W699" s="1168"/>
      <c r="X699" s="1168"/>
      <c r="Y699" s="1168"/>
    </row>
    <row r="700" spans="1:25" ht="14.25" customHeight="1">
      <c r="A700" s="1168"/>
      <c r="B700" s="1168"/>
      <c r="C700" s="1168"/>
      <c r="D700" s="1168"/>
      <c r="E700" s="1168"/>
      <c r="F700" s="1168"/>
      <c r="G700" s="1168"/>
      <c r="H700" s="1168"/>
      <c r="I700" s="1168"/>
      <c r="J700" s="1168"/>
      <c r="K700" s="1168"/>
      <c r="L700" s="1168"/>
      <c r="M700" s="1168"/>
      <c r="N700" s="1168"/>
      <c r="O700" s="1168"/>
      <c r="P700" s="1168"/>
      <c r="Q700" s="1168"/>
      <c r="R700" s="1168"/>
      <c r="S700" s="1168"/>
      <c r="T700" s="1168"/>
      <c r="U700" s="1168"/>
      <c r="V700" s="1168"/>
      <c r="W700" s="1168"/>
      <c r="X700" s="1168"/>
      <c r="Y700" s="1168"/>
    </row>
    <row r="701" spans="1:25" ht="14.25" customHeight="1">
      <c r="A701" s="1168"/>
      <c r="B701" s="1168"/>
      <c r="C701" s="1168"/>
      <c r="D701" s="1168"/>
      <c r="E701" s="1168"/>
      <c r="F701" s="1168"/>
      <c r="G701" s="1168"/>
      <c r="H701" s="1168"/>
      <c r="I701" s="1168"/>
      <c r="J701" s="1168"/>
      <c r="K701" s="1168"/>
      <c r="L701" s="1168"/>
      <c r="M701" s="1168"/>
      <c r="N701" s="1168"/>
      <c r="O701" s="1168"/>
      <c r="P701" s="1168"/>
      <c r="Q701" s="1168"/>
      <c r="R701" s="1168"/>
      <c r="S701" s="1168"/>
      <c r="T701" s="1168"/>
      <c r="U701" s="1168"/>
      <c r="V701" s="1168"/>
      <c r="W701" s="1168"/>
      <c r="X701" s="1168"/>
      <c r="Y701" s="1168"/>
    </row>
    <row r="702" spans="1:25" ht="14.25" customHeight="1">
      <c r="A702" s="1168"/>
      <c r="B702" s="1168"/>
      <c r="C702" s="1168"/>
      <c r="D702" s="1168"/>
      <c r="E702" s="1168"/>
      <c r="F702" s="1168"/>
      <c r="G702" s="1168"/>
      <c r="H702" s="1168"/>
      <c r="I702" s="1168"/>
      <c r="J702" s="1168"/>
      <c r="K702" s="1168"/>
      <c r="L702" s="1168"/>
      <c r="M702" s="1168"/>
      <c r="N702" s="1168"/>
      <c r="O702" s="1168"/>
      <c r="P702" s="1168"/>
      <c r="Q702" s="1168"/>
      <c r="R702" s="1168"/>
      <c r="S702" s="1168"/>
      <c r="T702" s="1168"/>
      <c r="U702" s="1168"/>
      <c r="V702" s="1168"/>
      <c r="W702" s="1168"/>
      <c r="X702" s="1168"/>
      <c r="Y702" s="1168"/>
    </row>
    <row r="703" spans="1:25" ht="14.25" customHeight="1">
      <c r="A703" s="1168"/>
      <c r="B703" s="1168"/>
      <c r="C703" s="1168"/>
      <c r="D703" s="1168"/>
      <c r="E703" s="1168"/>
      <c r="F703" s="1168"/>
      <c r="G703" s="1168"/>
      <c r="H703" s="1168"/>
      <c r="I703" s="1168"/>
      <c r="J703" s="1168"/>
      <c r="K703" s="1168"/>
      <c r="L703" s="1168"/>
      <c r="M703" s="1168"/>
      <c r="N703" s="1168"/>
      <c r="O703" s="1168"/>
      <c r="P703" s="1168"/>
      <c r="Q703" s="1168"/>
      <c r="R703" s="1168"/>
      <c r="S703" s="1168"/>
      <c r="T703" s="1168"/>
      <c r="U703" s="1168"/>
      <c r="V703" s="1168"/>
      <c r="W703" s="1168"/>
      <c r="X703" s="1168"/>
      <c r="Y703" s="1168"/>
    </row>
    <row r="704" spans="1:25" ht="14.25" customHeight="1">
      <c r="A704" s="1168"/>
      <c r="B704" s="1168"/>
      <c r="C704" s="1168"/>
      <c r="D704" s="1168"/>
      <c r="E704" s="1168"/>
      <c r="F704" s="1168"/>
      <c r="G704" s="1168"/>
      <c r="H704" s="1168"/>
      <c r="I704" s="1168"/>
      <c r="J704" s="1168"/>
      <c r="K704" s="1168"/>
      <c r="L704" s="1168"/>
      <c r="M704" s="1168"/>
      <c r="N704" s="1168"/>
      <c r="O704" s="1168"/>
      <c r="P704" s="1168"/>
      <c r="Q704" s="1168"/>
      <c r="R704" s="1168"/>
      <c r="S704" s="1168"/>
      <c r="T704" s="1168"/>
      <c r="U704" s="1168"/>
      <c r="V704" s="1168"/>
      <c r="W704" s="1168"/>
      <c r="X704" s="1168"/>
      <c r="Y704" s="1168"/>
    </row>
    <row r="705" spans="1:25" ht="14.25" customHeight="1">
      <c r="A705" s="1168"/>
      <c r="B705" s="1168"/>
      <c r="C705" s="1168"/>
      <c r="D705" s="1168"/>
      <c r="E705" s="1168"/>
      <c r="F705" s="1168"/>
      <c r="G705" s="1168"/>
      <c r="H705" s="1168"/>
      <c r="I705" s="1168"/>
      <c r="J705" s="1168"/>
      <c r="K705" s="1168"/>
      <c r="L705" s="1168"/>
      <c r="M705" s="1168"/>
      <c r="N705" s="1168"/>
      <c r="O705" s="1168"/>
      <c r="P705" s="1168"/>
      <c r="Q705" s="1168"/>
      <c r="R705" s="1168"/>
      <c r="S705" s="1168"/>
      <c r="T705" s="1168"/>
      <c r="U705" s="1168"/>
      <c r="V705" s="1168"/>
      <c r="W705" s="1168"/>
      <c r="X705" s="1168"/>
      <c r="Y705" s="1168"/>
    </row>
    <row r="706" spans="1:25" ht="14.25" customHeight="1">
      <c r="A706" s="1168"/>
      <c r="B706" s="1168"/>
      <c r="C706" s="1168"/>
      <c r="D706" s="1168"/>
      <c r="E706" s="1168"/>
      <c r="F706" s="1168"/>
      <c r="G706" s="1168"/>
      <c r="H706" s="1168"/>
      <c r="I706" s="1168"/>
      <c r="J706" s="1168"/>
      <c r="K706" s="1168"/>
      <c r="L706" s="1168"/>
      <c r="M706" s="1168"/>
      <c r="N706" s="1168"/>
      <c r="O706" s="1168"/>
      <c r="P706" s="1168"/>
      <c r="Q706" s="1168"/>
      <c r="R706" s="1168"/>
      <c r="S706" s="1168"/>
      <c r="T706" s="1168"/>
      <c r="U706" s="1168"/>
      <c r="V706" s="1168"/>
      <c r="W706" s="1168"/>
      <c r="X706" s="1168"/>
      <c r="Y706" s="1168"/>
    </row>
    <row r="707" spans="1:25" ht="14.25" customHeight="1">
      <c r="A707" s="1168"/>
      <c r="B707" s="1168"/>
      <c r="C707" s="1168"/>
      <c r="D707" s="1168"/>
      <c r="E707" s="1168"/>
      <c r="F707" s="1168"/>
      <c r="G707" s="1168"/>
      <c r="H707" s="1168"/>
      <c r="I707" s="1168"/>
      <c r="J707" s="1168"/>
      <c r="K707" s="1168"/>
      <c r="L707" s="1168"/>
      <c r="M707" s="1168"/>
      <c r="N707" s="1168"/>
      <c r="O707" s="1168"/>
      <c r="P707" s="1168"/>
      <c r="Q707" s="1168"/>
      <c r="R707" s="1168"/>
      <c r="S707" s="1168"/>
      <c r="T707" s="1168"/>
      <c r="U707" s="1168"/>
      <c r="V707" s="1168"/>
      <c r="W707" s="1168"/>
      <c r="X707" s="1168"/>
      <c r="Y707" s="1168"/>
    </row>
    <row r="708" spans="1:25" ht="14.25" customHeight="1">
      <c r="A708" s="1168"/>
      <c r="B708" s="1168"/>
      <c r="C708" s="1168"/>
      <c r="D708" s="1168"/>
      <c r="E708" s="1168"/>
      <c r="F708" s="1168"/>
      <c r="G708" s="1168"/>
      <c r="H708" s="1168"/>
      <c r="I708" s="1168"/>
      <c r="J708" s="1168"/>
      <c r="K708" s="1168"/>
      <c r="L708" s="1168"/>
      <c r="M708" s="1168"/>
      <c r="N708" s="1168"/>
      <c r="O708" s="1168"/>
      <c r="P708" s="1168"/>
      <c r="Q708" s="1168"/>
      <c r="R708" s="1168"/>
      <c r="S708" s="1168"/>
      <c r="T708" s="1168"/>
      <c r="U708" s="1168"/>
      <c r="V708" s="1168"/>
      <c r="W708" s="1168"/>
      <c r="X708" s="1168"/>
      <c r="Y708" s="1168"/>
    </row>
    <row r="709" spans="1:25" ht="14.25" customHeight="1">
      <c r="A709" s="1168"/>
      <c r="B709" s="1168"/>
      <c r="C709" s="1168"/>
      <c r="D709" s="1168"/>
      <c r="E709" s="1168"/>
      <c r="F709" s="1168"/>
      <c r="G709" s="1168"/>
      <c r="H709" s="1168"/>
      <c r="I709" s="1168"/>
      <c r="J709" s="1168"/>
      <c r="K709" s="1168"/>
      <c r="L709" s="1168"/>
      <c r="M709" s="1168"/>
      <c r="N709" s="1168"/>
      <c r="O709" s="1168"/>
      <c r="P709" s="1168"/>
      <c r="Q709" s="1168"/>
      <c r="R709" s="1168"/>
      <c r="S709" s="1168"/>
      <c r="T709" s="1168"/>
      <c r="U709" s="1168"/>
      <c r="V709" s="1168"/>
      <c r="W709" s="1168"/>
      <c r="X709" s="1168"/>
      <c r="Y709" s="1168"/>
    </row>
    <row r="710" spans="1:25" ht="14.25" customHeight="1">
      <c r="A710" s="1168"/>
      <c r="B710" s="1168"/>
      <c r="C710" s="1168"/>
      <c r="D710" s="1168"/>
      <c r="E710" s="1168"/>
      <c r="F710" s="1168"/>
      <c r="G710" s="1168"/>
      <c r="H710" s="1168"/>
      <c r="I710" s="1168"/>
      <c r="J710" s="1168"/>
      <c r="K710" s="1168"/>
      <c r="L710" s="1168"/>
      <c r="M710" s="1168"/>
      <c r="N710" s="1168"/>
      <c r="O710" s="1168"/>
      <c r="P710" s="1168"/>
      <c r="Q710" s="1168"/>
      <c r="R710" s="1168"/>
      <c r="S710" s="1168"/>
      <c r="T710" s="1168"/>
      <c r="U710" s="1168"/>
      <c r="V710" s="1168"/>
      <c r="W710" s="1168"/>
      <c r="X710" s="1168"/>
      <c r="Y710" s="1168"/>
    </row>
    <row r="711" spans="1:25" ht="14.25" customHeight="1">
      <c r="A711" s="1168"/>
      <c r="B711" s="1168"/>
      <c r="C711" s="1168"/>
      <c r="D711" s="1168"/>
      <c r="E711" s="1168"/>
      <c r="F711" s="1168"/>
      <c r="G711" s="1168"/>
      <c r="H711" s="1168"/>
      <c r="I711" s="1168"/>
      <c r="J711" s="1168"/>
      <c r="K711" s="1168"/>
      <c r="L711" s="1168"/>
      <c r="M711" s="1168"/>
      <c r="N711" s="1168"/>
      <c r="O711" s="1168"/>
      <c r="P711" s="1168"/>
      <c r="Q711" s="1168"/>
      <c r="R711" s="1168"/>
      <c r="S711" s="1168"/>
      <c r="T711" s="1168"/>
      <c r="U711" s="1168"/>
      <c r="V711" s="1168"/>
      <c r="W711" s="1168"/>
      <c r="X711" s="1168"/>
      <c r="Y711" s="1168"/>
    </row>
    <row r="712" spans="1:25" ht="14.25" customHeight="1">
      <c r="A712" s="1168"/>
      <c r="B712" s="1168"/>
      <c r="C712" s="1168"/>
      <c r="D712" s="1168"/>
      <c r="E712" s="1168"/>
      <c r="F712" s="1168"/>
      <c r="G712" s="1168"/>
      <c r="H712" s="1168"/>
      <c r="I712" s="1168"/>
      <c r="J712" s="1168"/>
      <c r="K712" s="1168"/>
      <c r="L712" s="1168"/>
      <c r="M712" s="1168"/>
      <c r="N712" s="1168"/>
      <c r="O712" s="1168"/>
      <c r="P712" s="1168"/>
      <c r="Q712" s="1168"/>
      <c r="R712" s="1168"/>
      <c r="S712" s="1168"/>
      <c r="T712" s="1168"/>
      <c r="U712" s="1168"/>
      <c r="V712" s="1168"/>
      <c r="W712" s="1168"/>
      <c r="X712" s="1168"/>
      <c r="Y712" s="1168"/>
    </row>
    <row r="713" spans="1:25" ht="14.25" customHeight="1">
      <c r="A713" s="1168"/>
      <c r="B713" s="1168"/>
      <c r="C713" s="1168"/>
      <c r="D713" s="1168"/>
      <c r="E713" s="1168"/>
      <c r="F713" s="1168"/>
      <c r="G713" s="1168"/>
      <c r="H713" s="1168"/>
      <c r="I713" s="1168"/>
      <c r="J713" s="1168"/>
      <c r="K713" s="1168"/>
      <c r="L713" s="1168"/>
      <c r="M713" s="1168"/>
      <c r="N713" s="1168"/>
      <c r="O713" s="1168"/>
      <c r="P713" s="1168"/>
      <c r="Q713" s="1168"/>
      <c r="R713" s="1168"/>
      <c r="S713" s="1168"/>
      <c r="T713" s="1168"/>
      <c r="U713" s="1168"/>
      <c r="V713" s="1168"/>
      <c r="W713" s="1168"/>
      <c r="X713" s="1168"/>
      <c r="Y713" s="1168"/>
    </row>
    <row r="714" spans="1:25" ht="14.25" customHeight="1">
      <c r="A714" s="1168"/>
      <c r="B714" s="1168"/>
      <c r="C714" s="1168"/>
      <c r="D714" s="1168"/>
      <c r="E714" s="1168"/>
      <c r="F714" s="1168"/>
      <c r="G714" s="1168"/>
      <c r="H714" s="1168"/>
      <c r="I714" s="1168"/>
      <c r="J714" s="1168"/>
      <c r="K714" s="1168"/>
      <c r="L714" s="1168"/>
      <c r="M714" s="1168"/>
      <c r="N714" s="1168"/>
      <c r="O714" s="1168"/>
      <c r="P714" s="1168"/>
      <c r="Q714" s="1168"/>
      <c r="R714" s="1168"/>
      <c r="S714" s="1168"/>
      <c r="T714" s="1168"/>
      <c r="U714" s="1168"/>
      <c r="V714" s="1168"/>
      <c r="W714" s="1168"/>
      <c r="X714" s="1168"/>
      <c r="Y714" s="1168"/>
    </row>
    <row r="715" spans="1:25" ht="14.25" customHeight="1">
      <c r="A715" s="1168"/>
      <c r="B715" s="1168"/>
      <c r="C715" s="1168"/>
      <c r="D715" s="1168"/>
      <c r="E715" s="1168"/>
      <c r="F715" s="1168"/>
      <c r="G715" s="1168"/>
      <c r="H715" s="1168"/>
      <c r="I715" s="1168"/>
      <c r="J715" s="1168"/>
      <c r="K715" s="1168"/>
      <c r="L715" s="1168"/>
      <c r="M715" s="1168"/>
      <c r="N715" s="1168"/>
      <c r="O715" s="1168"/>
      <c r="P715" s="1168"/>
      <c r="Q715" s="1168"/>
      <c r="R715" s="1168"/>
      <c r="S715" s="1168"/>
      <c r="T715" s="1168"/>
      <c r="U715" s="1168"/>
      <c r="V715" s="1168"/>
      <c r="W715" s="1168"/>
      <c r="X715" s="1168"/>
      <c r="Y715" s="1168"/>
    </row>
    <row r="716" spans="1:25" ht="14.25" customHeight="1">
      <c r="A716" s="1168"/>
      <c r="B716" s="1168"/>
      <c r="C716" s="1168"/>
      <c r="D716" s="1168"/>
      <c r="E716" s="1168"/>
      <c r="F716" s="1168"/>
      <c r="G716" s="1168"/>
      <c r="H716" s="1168"/>
      <c r="I716" s="1168"/>
      <c r="J716" s="1168"/>
      <c r="K716" s="1168"/>
      <c r="L716" s="1168"/>
      <c r="M716" s="1168"/>
      <c r="N716" s="1168"/>
      <c r="O716" s="1168"/>
      <c r="P716" s="1168"/>
      <c r="Q716" s="1168"/>
      <c r="R716" s="1168"/>
      <c r="S716" s="1168"/>
      <c r="T716" s="1168"/>
      <c r="U716" s="1168"/>
      <c r="V716" s="1168"/>
      <c r="W716" s="1168"/>
      <c r="X716" s="1168"/>
      <c r="Y716" s="1168"/>
    </row>
    <row r="717" spans="1:25" ht="14.25" customHeight="1">
      <c r="A717" s="1168"/>
      <c r="B717" s="1168"/>
      <c r="C717" s="1168"/>
      <c r="D717" s="1168"/>
      <c r="E717" s="1168"/>
      <c r="F717" s="1168"/>
      <c r="G717" s="1168"/>
      <c r="H717" s="1168"/>
      <c r="I717" s="1168"/>
      <c r="J717" s="1168"/>
      <c r="K717" s="1168"/>
      <c r="L717" s="1168"/>
      <c r="M717" s="1168"/>
      <c r="N717" s="1168"/>
      <c r="O717" s="1168"/>
      <c r="P717" s="1168"/>
      <c r="Q717" s="1168"/>
      <c r="R717" s="1168"/>
      <c r="S717" s="1168"/>
      <c r="T717" s="1168"/>
      <c r="U717" s="1168"/>
      <c r="V717" s="1168"/>
      <c r="W717" s="1168"/>
      <c r="X717" s="1168"/>
      <c r="Y717" s="1168"/>
    </row>
    <row r="718" spans="1:25" ht="14.25" customHeight="1">
      <c r="A718" s="1168"/>
      <c r="B718" s="1168"/>
      <c r="C718" s="1168"/>
      <c r="D718" s="1168"/>
      <c r="E718" s="1168"/>
      <c r="F718" s="1168"/>
      <c r="G718" s="1168"/>
      <c r="H718" s="1168"/>
      <c r="I718" s="1168"/>
      <c r="J718" s="1168"/>
      <c r="K718" s="1168"/>
      <c r="L718" s="1168"/>
      <c r="M718" s="1168"/>
      <c r="N718" s="1168"/>
      <c r="O718" s="1168"/>
      <c r="P718" s="1168"/>
      <c r="Q718" s="1168"/>
      <c r="R718" s="1168"/>
      <c r="S718" s="1168"/>
      <c r="T718" s="1168"/>
      <c r="U718" s="1168"/>
      <c r="V718" s="1168"/>
      <c r="W718" s="1168"/>
      <c r="X718" s="1168"/>
      <c r="Y718" s="1168"/>
    </row>
    <row r="719" spans="1:25" ht="14.25" customHeight="1">
      <c r="A719" s="1168"/>
      <c r="B719" s="1168"/>
      <c r="C719" s="1168"/>
      <c r="D719" s="1168"/>
      <c r="E719" s="1168"/>
      <c r="F719" s="1168"/>
      <c r="G719" s="1168"/>
      <c r="H719" s="1168"/>
      <c r="I719" s="1168"/>
      <c r="J719" s="1168"/>
      <c r="K719" s="1168"/>
      <c r="L719" s="1168"/>
      <c r="M719" s="1168"/>
      <c r="N719" s="1168"/>
      <c r="O719" s="1168"/>
      <c r="P719" s="1168"/>
      <c r="Q719" s="1168"/>
      <c r="R719" s="1168"/>
      <c r="S719" s="1168"/>
      <c r="T719" s="1168"/>
      <c r="U719" s="1168"/>
      <c r="V719" s="1168"/>
      <c r="W719" s="1168"/>
      <c r="X719" s="1168"/>
      <c r="Y719" s="1168"/>
    </row>
    <row r="720" spans="1:25" ht="14.25" customHeight="1">
      <c r="A720" s="1168"/>
      <c r="B720" s="1168"/>
      <c r="C720" s="1168"/>
      <c r="D720" s="1168"/>
      <c r="E720" s="1168"/>
      <c r="F720" s="1168"/>
      <c r="G720" s="1168"/>
      <c r="H720" s="1168"/>
      <c r="I720" s="1168"/>
      <c r="J720" s="1168"/>
      <c r="K720" s="1168"/>
      <c r="L720" s="1168"/>
      <c r="M720" s="1168"/>
      <c r="N720" s="1168"/>
      <c r="O720" s="1168"/>
      <c r="P720" s="1168"/>
      <c r="Q720" s="1168"/>
      <c r="R720" s="1168"/>
      <c r="S720" s="1168"/>
      <c r="T720" s="1168"/>
      <c r="U720" s="1168"/>
      <c r="V720" s="1168"/>
      <c r="W720" s="1168"/>
      <c r="X720" s="1168"/>
      <c r="Y720" s="1168"/>
    </row>
    <row r="721" spans="1:25" ht="14.25" customHeight="1">
      <c r="A721" s="1168"/>
      <c r="B721" s="1168"/>
      <c r="C721" s="1168"/>
      <c r="D721" s="1168"/>
      <c r="E721" s="1168"/>
      <c r="F721" s="1168"/>
      <c r="G721" s="1168"/>
      <c r="H721" s="1168"/>
      <c r="I721" s="1168"/>
      <c r="J721" s="1168"/>
      <c r="K721" s="1168"/>
      <c r="L721" s="1168"/>
      <c r="M721" s="1168"/>
      <c r="N721" s="1168"/>
      <c r="O721" s="1168"/>
      <c r="P721" s="1168"/>
      <c r="Q721" s="1168"/>
      <c r="R721" s="1168"/>
      <c r="S721" s="1168"/>
      <c r="T721" s="1168"/>
      <c r="U721" s="1168"/>
      <c r="V721" s="1168"/>
      <c r="W721" s="1168"/>
      <c r="X721" s="1168"/>
      <c r="Y721" s="1168"/>
    </row>
    <row r="722" spans="1:25" ht="14.25" customHeight="1">
      <c r="A722" s="1168"/>
      <c r="B722" s="1168"/>
      <c r="C722" s="1168"/>
      <c r="D722" s="1168"/>
      <c r="E722" s="1168"/>
      <c r="F722" s="1168"/>
      <c r="G722" s="1168"/>
      <c r="H722" s="1168"/>
      <c r="I722" s="1168"/>
      <c r="J722" s="1168"/>
      <c r="K722" s="1168"/>
      <c r="L722" s="1168"/>
      <c r="M722" s="1168"/>
      <c r="N722" s="1168"/>
      <c r="O722" s="1168"/>
      <c r="P722" s="1168"/>
      <c r="Q722" s="1168"/>
      <c r="R722" s="1168"/>
      <c r="S722" s="1168"/>
      <c r="T722" s="1168"/>
      <c r="U722" s="1168"/>
      <c r="V722" s="1168"/>
      <c r="W722" s="1168"/>
      <c r="X722" s="1168"/>
      <c r="Y722" s="1168"/>
    </row>
    <row r="723" spans="1:25" ht="14.25" customHeight="1">
      <c r="A723" s="1168"/>
      <c r="B723" s="1168"/>
      <c r="C723" s="1168"/>
      <c r="D723" s="1168"/>
      <c r="E723" s="1168"/>
      <c r="F723" s="1168"/>
      <c r="G723" s="1168"/>
      <c r="H723" s="1168"/>
      <c r="I723" s="1168"/>
      <c r="J723" s="1168"/>
      <c r="K723" s="1168"/>
      <c r="L723" s="1168"/>
      <c r="M723" s="1168"/>
      <c r="N723" s="1168"/>
      <c r="O723" s="1168"/>
      <c r="P723" s="1168"/>
      <c r="Q723" s="1168"/>
      <c r="R723" s="1168"/>
      <c r="S723" s="1168"/>
      <c r="T723" s="1168"/>
      <c r="U723" s="1168"/>
      <c r="V723" s="1168"/>
      <c r="W723" s="1168"/>
      <c r="X723" s="1168"/>
      <c r="Y723" s="1168"/>
    </row>
    <row r="724" spans="1:25" ht="14.25" customHeight="1">
      <c r="A724" s="1168"/>
      <c r="B724" s="1168"/>
      <c r="C724" s="1168"/>
      <c r="D724" s="1168"/>
      <c r="E724" s="1168"/>
      <c r="F724" s="1168"/>
      <c r="G724" s="1168"/>
      <c r="H724" s="1168"/>
      <c r="I724" s="1168"/>
      <c r="J724" s="1168"/>
      <c r="K724" s="1168"/>
      <c r="L724" s="1168"/>
      <c r="M724" s="1168"/>
      <c r="N724" s="1168"/>
      <c r="O724" s="1168"/>
      <c r="P724" s="1168"/>
      <c r="Q724" s="1168"/>
      <c r="R724" s="1168"/>
      <c r="S724" s="1168"/>
      <c r="T724" s="1168"/>
      <c r="U724" s="1168"/>
      <c r="V724" s="1168"/>
      <c r="W724" s="1168"/>
      <c r="X724" s="1168"/>
      <c r="Y724" s="1168"/>
    </row>
    <row r="725" spans="1:25" ht="14.25" customHeight="1">
      <c r="A725" s="1168"/>
      <c r="B725" s="1168"/>
      <c r="C725" s="1168"/>
      <c r="D725" s="1168"/>
      <c r="E725" s="1168"/>
      <c r="F725" s="1168"/>
      <c r="G725" s="1168"/>
      <c r="H725" s="1168"/>
      <c r="I725" s="1168"/>
      <c r="J725" s="1168"/>
      <c r="K725" s="1168"/>
      <c r="L725" s="1168"/>
      <c r="M725" s="1168"/>
      <c r="N725" s="1168"/>
      <c r="O725" s="1168"/>
      <c r="P725" s="1168"/>
      <c r="Q725" s="1168"/>
      <c r="R725" s="1168"/>
      <c r="S725" s="1168"/>
      <c r="T725" s="1168"/>
      <c r="U725" s="1168"/>
      <c r="V725" s="1168"/>
      <c r="W725" s="1168"/>
      <c r="X725" s="1168"/>
      <c r="Y725" s="1168"/>
    </row>
    <row r="726" spans="1:25" ht="14.25" customHeight="1">
      <c r="A726" s="1168"/>
      <c r="B726" s="1168"/>
      <c r="C726" s="1168"/>
      <c r="D726" s="1168"/>
      <c r="E726" s="1168"/>
      <c r="F726" s="1168"/>
      <c r="G726" s="1168"/>
      <c r="H726" s="1168"/>
      <c r="I726" s="1168"/>
      <c r="J726" s="1168"/>
      <c r="K726" s="1168"/>
      <c r="L726" s="1168"/>
      <c r="M726" s="1168"/>
      <c r="N726" s="1168"/>
      <c r="O726" s="1168"/>
      <c r="P726" s="1168"/>
      <c r="Q726" s="1168"/>
      <c r="R726" s="1168"/>
      <c r="S726" s="1168"/>
      <c r="T726" s="1168"/>
      <c r="U726" s="1168"/>
      <c r="V726" s="1168"/>
      <c r="W726" s="1168"/>
      <c r="X726" s="1168"/>
      <c r="Y726" s="1168"/>
    </row>
    <row r="727" spans="1:25" ht="14.25" customHeight="1">
      <c r="A727" s="1168"/>
      <c r="B727" s="1168"/>
      <c r="C727" s="1168"/>
      <c r="D727" s="1168"/>
      <c r="E727" s="1168"/>
      <c r="F727" s="1168"/>
      <c r="G727" s="1168"/>
      <c r="H727" s="1168"/>
      <c r="I727" s="1168"/>
      <c r="J727" s="1168"/>
      <c r="K727" s="1168"/>
      <c r="L727" s="1168"/>
      <c r="M727" s="1168"/>
      <c r="N727" s="1168"/>
      <c r="O727" s="1168"/>
      <c r="P727" s="1168"/>
      <c r="Q727" s="1168"/>
      <c r="R727" s="1168"/>
      <c r="S727" s="1168"/>
      <c r="T727" s="1168"/>
      <c r="U727" s="1168"/>
      <c r="V727" s="1168"/>
      <c r="W727" s="1168"/>
      <c r="X727" s="1168"/>
      <c r="Y727" s="1168"/>
    </row>
    <row r="728" spans="1:25" ht="14.25" customHeight="1">
      <c r="A728" s="1168"/>
      <c r="B728" s="1168"/>
      <c r="C728" s="1168"/>
      <c r="D728" s="1168"/>
      <c r="E728" s="1168"/>
      <c r="F728" s="1168"/>
      <c r="G728" s="1168"/>
      <c r="H728" s="1168"/>
      <c r="I728" s="1168"/>
      <c r="J728" s="1168"/>
      <c r="K728" s="1168"/>
      <c r="L728" s="1168"/>
      <c r="M728" s="1168"/>
      <c r="N728" s="1168"/>
      <c r="O728" s="1168"/>
      <c r="P728" s="1168"/>
      <c r="Q728" s="1168"/>
      <c r="R728" s="1168"/>
      <c r="S728" s="1168"/>
      <c r="T728" s="1168"/>
      <c r="U728" s="1168"/>
      <c r="V728" s="1168"/>
      <c r="W728" s="1168"/>
      <c r="X728" s="1168"/>
      <c r="Y728" s="1168"/>
    </row>
    <row r="729" spans="1:25" ht="14.25" customHeight="1">
      <c r="A729" s="1168"/>
      <c r="B729" s="1168"/>
      <c r="C729" s="1168"/>
      <c r="D729" s="1168"/>
      <c r="E729" s="1168"/>
      <c r="F729" s="1168"/>
      <c r="G729" s="1168"/>
      <c r="H729" s="1168"/>
      <c r="I729" s="1168"/>
      <c r="J729" s="1168"/>
      <c r="K729" s="1168"/>
      <c r="L729" s="1168"/>
      <c r="M729" s="1168"/>
      <c r="N729" s="1168"/>
      <c r="O729" s="1168"/>
      <c r="P729" s="1168"/>
      <c r="Q729" s="1168"/>
      <c r="R729" s="1168"/>
      <c r="S729" s="1168"/>
      <c r="T729" s="1168"/>
      <c r="U729" s="1168"/>
      <c r="V729" s="1168"/>
      <c r="W729" s="1168"/>
      <c r="X729" s="1168"/>
      <c r="Y729" s="1168"/>
    </row>
    <row r="730" spans="1:25" ht="14.25" customHeight="1">
      <c r="A730" s="1168"/>
      <c r="B730" s="1168"/>
      <c r="C730" s="1168"/>
      <c r="D730" s="1168"/>
      <c r="E730" s="1168"/>
      <c r="F730" s="1168"/>
      <c r="G730" s="1168"/>
      <c r="H730" s="1168"/>
      <c r="I730" s="1168"/>
      <c r="J730" s="1168"/>
      <c r="K730" s="1168"/>
      <c r="L730" s="1168"/>
      <c r="M730" s="1168"/>
      <c r="N730" s="1168"/>
      <c r="O730" s="1168"/>
      <c r="P730" s="1168"/>
      <c r="Q730" s="1168"/>
      <c r="R730" s="1168"/>
      <c r="S730" s="1168"/>
      <c r="T730" s="1168"/>
      <c r="U730" s="1168"/>
      <c r="V730" s="1168"/>
      <c r="W730" s="1168"/>
      <c r="X730" s="1168"/>
      <c r="Y730" s="1168"/>
    </row>
    <row r="731" spans="1:25" ht="14.25" customHeight="1">
      <c r="A731" s="1168"/>
      <c r="B731" s="1168"/>
      <c r="C731" s="1168"/>
      <c r="D731" s="1168"/>
      <c r="E731" s="1168"/>
      <c r="F731" s="1168"/>
      <c r="G731" s="1168"/>
      <c r="H731" s="1168"/>
      <c r="I731" s="1168"/>
      <c r="J731" s="1168"/>
      <c r="K731" s="1168"/>
      <c r="L731" s="1168"/>
      <c r="M731" s="1168"/>
      <c r="N731" s="1168"/>
      <c r="O731" s="1168"/>
      <c r="P731" s="1168"/>
      <c r="Q731" s="1168"/>
      <c r="R731" s="1168"/>
      <c r="S731" s="1168"/>
      <c r="T731" s="1168"/>
      <c r="U731" s="1168"/>
      <c r="V731" s="1168"/>
      <c r="W731" s="1168"/>
      <c r="X731" s="1168"/>
      <c r="Y731" s="1168"/>
    </row>
    <row r="732" spans="1:25" ht="14.25" customHeight="1">
      <c r="A732" s="1168"/>
      <c r="B732" s="1168"/>
      <c r="C732" s="1168"/>
      <c r="D732" s="1168"/>
      <c r="E732" s="1168"/>
      <c r="F732" s="1168"/>
      <c r="G732" s="1168"/>
      <c r="H732" s="1168"/>
      <c r="I732" s="1168"/>
      <c r="J732" s="1168"/>
      <c r="K732" s="1168"/>
      <c r="L732" s="1168"/>
      <c r="M732" s="1168"/>
      <c r="N732" s="1168"/>
      <c r="O732" s="1168"/>
      <c r="P732" s="1168"/>
      <c r="Q732" s="1168"/>
      <c r="R732" s="1168"/>
      <c r="S732" s="1168"/>
      <c r="T732" s="1168"/>
      <c r="U732" s="1168"/>
      <c r="V732" s="1168"/>
      <c r="W732" s="1168"/>
      <c r="X732" s="1168"/>
      <c r="Y732" s="1168"/>
    </row>
    <row r="733" spans="1:25" ht="14.25" customHeight="1">
      <c r="A733" s="1168"/>
      <c r="B733" s="1168"/>
      <c r="C733" s="1168"/>
      <c r="D733" s="1168"/>
      <c r="E733" s="1168"/>
      <c r="F733" s="1168"/>
      <c r="G733" s="1168"/>
      <c r="H733" s="1168"/>
      <c r="I733" s="1168"/>
      <c r="J733" s="1168"/>
      <c r="K733" s="1168"/>
      <c r="L733" s="1168"/>
      <c r="M733" s="1168"/>
      <c r="N733" s="1168"/>
      <c r="O733" s="1168"/>
      <c r="P733" s="1168"/>
      <c r="Q733" s="1168"/>
      <c r="R733" s="1168"/>
      <c r="S733" s="1168"/>
      <c r="T733" s="1168"/>
      <c r="U733" s="1168"/>
      <c r="V733" s="1168"/>
      <c r="W733" s="1168"/>
      <c r="X733" s="1168"/>
      <c r="Y733" s="1168"/>
    </row>
    <row r="734" spans="1:25" ht="14.25" customHeight="1">
      <c r="A734" s="1168"/>
      <c r="B734" s="1168"/>
      <c r="C734" s="1168"/>
      <c r="D734" s="1168"/>
      <c r="E734" s="1168"/>
      <c r="F734" s="1168"/>
      <c r="G734" s="1168"/>
      <c r="H734" s="1168"/>
      <c r="I734" s="1168"/>
      <c r="J734" s="1168"/>
      <c r="K734" s="1168"/>
      <c r="L734" s="1168"/>
      <c r="M734" s="1168"/>
      <c r="N734" s="1168"/>
      <c r="O734" s="1168"/>
      <c r="P734" s="1168"/>
      <c r="Q734" s="1168"/>
      <c r="R734" s="1168"/>
      <c r="S734" s="1168"/>
      <c r="T734" s="1168"/>
      <c r="U734" s="1168"/>
      <c r="V734" s="1168"/>
      <c r="W734" s="1168"/>
      <c r="X734" s="1168"/>
      <c r="Y734" s="1168"/>
    </row>
    <row r="735" spans="1:25" ht="14.25" customHeight="1">
      <c r="A735" s="1168"/>
      <c r="B735" s="1168"/>
      <c r="C735" s="1168"/>
      <c r="D735" s="1168"/>
      <c r="E735" s="1168"/>
      <c r="F735" s="1168"/>
      <c r="G735" s="1168"/>
      <c r="H735" s="1168"/>
      <c r="I735" s="1168"/>
      <c r="J735" s="1168"/>
      <c r="K735" s="1168"/>
      <c r="L735" s="1168"/>
      <c r="M735" s="1168"/>
      <c r="N735" s="1168"/>
      <c r="O735" s="1168"/>
      <c r="P735" s="1168"/>
      <c r="Q735" s="1168"/>
      <c r="R735" s="1168"/>
      <c r="S735" s="1168"/>
      <c r="T735" s="1168"/>
      <c r="U735" s="1168"/>
      <c r="V735" s="1168"/>
      <c r="W735" s="1168"/>
      <c r="X735" s="1168"/>
      <c r="Y735" s="1168"/>
    </row>
    <row r="736" spans="1:25" ht="14.25" customHeight="1">
      <c r="A736" s="1168"/>
      <c r="B736" s="1168"/>
      <c r="C736" s="1168"/>
      <c r="D736" s="1168"/>
      <c r="E736" s="1168"/>
      <c r="F736" s="1168"/>
      <c r="G736" s="1168"/>
      <c r="H736" s="1168"/>
      <c r="I736" s="1168"/>
      <c r="J736" s="1168"/>
      <c r="K736" s="1168"/>
      <c r="L736" s="1168"/>
      <c r="M736" s="1168"/>
      <c r="N736" s="1168"/>
      <c r="O736" s="1168"/>
      <c r="P736" s="1168"/>
      <c r="Q736" s="1168"/>
      <c r="R736" s="1168"/>
      <c r="S736" s="1168"/>
      <c r="T736" s="1168"/>
      <c r="U736" s="1168"/>
      <c r="V736" s="1168"/>
      <c r="W736" s="1168"/>
      <c r="X736" s="1168"/>
      <c r="Y736" s="1168"/>
    </row>
    <row r="737" spans="1:25" ht="14.25" customHeight="1">
      <c r="A737" s="1168"/>
      <c r="B737" s="1168"/>
      <c r="C737" s="1168"/>
      <c r="D737" s="1168"/>
      <c r="E737" s="1168"/>
      <c r="F737" s="1168"/>
      <c r="G737" s="1168"/>
      <c r="H737" s="1168"/>
      <c r="I737" s="1168"/>
      <c r="J737" s="1168"/>
      <c r="K737" s="1168"/>
      <c r="L737" s="1168"/>
      <c r="M737" s="1168"/>
      <c r="N737" s="1168"/>
      <c r="O737" s="1168"/>
      <c r="P737" s="1168"/>
      <c r="Q737" s="1168"/>
      <c r="R737" s="1168"/>
      <c r="S737" s="1168"/>
      <c r="T737" s="1168"/>
      <c r="U737" s="1168"/>
      <c r="V737" s="1168"/>
      <c r="W737" s="1168"/>
      <c r="X737" s="1168"/>
      <c r="Y737" s="1168"/>
    </row>
    <row r="738" spans="1:25" ht="14.25" customHeight="1">
      <c r="A738" s="1168"/>
      <c r="B738" s="1168"/>
      <c r="C738" s="1168"/>
      <c r="D738" s="1168"/>
      <c r="E738" s="1168"/>
      <c r="F738" s="1168"/>
      <c r="G738" s="1168"/>
      <c r="H738" s="1168"/>
      <c r="I738" s="1168"/>
      <c r="J738" s="1168"/>
      <c r="K738" s="1168"/>
      <c r="L738" s="1168"/>
      <c r="M738" s="1168"/>
      <c r="N738" s="1168"/>
      <c r="O738" s="1168"/>
      <c r="P738" s="1168"/>
      <c r="Q738" s="1168"/>
      <c r="R738" s="1168"/>
      <c r="S738" s="1168"/>
      <c r="T738" s="1168"/>
      <c r="U738" s="1168"/>
      <c r="V738" s="1168"/>
      <c r="W738" s="1168"/>
      <c r="X738" s="1168"/>
      <c r="Y738" s="1168"/>
    </row>
    <row r="739" spans="1:25" ht="14.25" customHeight="1">
      <c r="A739" s="1168"/>
      <c r="B739" s="1168"/>
      <c r="C739" s="1168"/>
      <c r="D739" s="1168"/>
      <c r="E739" s="1168"/>
      <c r="F739" s="1168"/>
      <c r="G739" s="1168"/>
      <c r="H739" s="1168"/>
      <c r="I739" s="1168"/>
      <c r="J739" s="1168"/>
      <c r="K739" s="1168"/>
      <c r="L739" s="1168"/>
      <c r="M739" s="1168"/>
      <c r="N739" s="1168"/>
      <c r="O739" s="1168"/>
      <c r="P739" s="1168"/>
      <c r="Q739" s="1168"/>
      <c r="R739" s="1168"/>
      <c r="S739" s="1168"/>
      <c r="T739" s="1168"/>
      <c r="U739" s="1168"/>
      <c r="V739" s="1168"/>
      <c r="W739" s="1168"/>
      <c r="X739" s="1168"/>
      <c r="Y739" s="1168"/>
    </row>
    <row r="740" spans="1:25" ht="14.25" customHeight="1">
      <c r="A740" s="1168"/>
      <c r="B740" s="1168"/>
      <c r="C740" s="1168"/>
      <c r="D740" s="1168"/>
      <c r="E740" s="1168"/>
      <c r="F740" s="1168"/>
      <c r="G740" s="1168"/>
      <c r="H740" s="1168"/>
      <c r="I740" s="1168"/>
      <c r="J740" s="1168"/>
      <c r="K740" s="1168"/>
      <c r="L740" s="1168"/>
      <c r="M740" s="1168"/>
      <c r="N740" s="1168"/>
      <c r="O740" s="1168"/>
      <c r="P740" s="1168"/>
      <c r="Q740" s="1168"/>
      <c r="R740" s="1168"/>
      <c r="S740" s="1168"/>
      <c r="T740" s="1168"/>
      <c r="U740" s="1168"/>
      <c r="V740" s="1168"/>
      <c r="W740" s="1168"/>
      <c r="X740" s="1168"/>
      <c r="Y740" s="1168"/>
    </row>
    <row r="741" spans="1:25" ht="14.25" customHeight="1">
      <c r="A741" s="1168"/>
      <c r="B741" s="1168"/>
      <c r="C741" s="1168"/>
      <c r="D741" s="1168"/>
      <c r="E741" s="1168"/>
      <c r="F741" s="1168"/>
      <c r="G741" s="1168"/>
      <c r="H741" s="1168"/>
      <c r="I741" s="1168"/>
      <c r="J741" s="1168"/>
      <c r="K741" s="1168"/>
      <c r="L741" s="1168"/>
      <c r="M741" s="1168"/>
      <c r="N741" s="1168"/>
      <c r="O741" s="1168"/>
      <c r="P741" s="1168"/>
      <c r="Q741" s="1168"/>
      <c r="R741" s="1168"/>
      <c r="S741" s="1168"/>
      <c r="T741" s="1168"/>
      <c r="U741" s="1168"/>
      <c r="V741" s="1168"/>
      <c r="W741" s="1168"/>
      <c r="X741" s="1168"/>
      <c r="Y741" s="1168"/>
    </row>
    <row r="742" spans="1:25" ht="14.25" customHeight="1">
      <c r="A742" s="1168"/>
      <c r="B742" s="1168"/>
      <c r="C742" s="1168"/>
      <c r="D742" s="1168"/>
      <c r="E742" s="1168"/>
      <c r="F742" s="1168"/>
      <c r="G742" s="1168"/>
      <c r="H742" s="1168"/>
      <c r="I742" s="1168"/>
      <c r="J742" s="1168"/>
      <c r="K742" s="1168"/>
      <c r="L742" s="1168"/>
      <c r="M742" s="1168"/>
      <c r="N742" s="1168"/>
      <c r="O742" s="1168"/>
      <c r="P742" s="1168"/>
      <c r="Q742" s="1168"/>
      <c r="R742" s="1168"/>
      <c r="S742" s="1168"/>
      <c r="T742" s="1168"/>
      <c r="U742" s="1168"/>
      <c r="V742" s="1168"/>
      <c r="W742" s="1168"/>
      <c r="X742" s="1168"/>
      <c r="Y742" s="1168"/>
    </row>
    <row r="743" spans="1:25" ht="14.25" customHeight="1">
      <c r="A743" s="1168"/>
      <c r="B743" s="1168"/>
      <c r="C743" s="1168"/>
      <c r="D743" s="1168"/>
      <c r="E743" s="1168"/>
      <c r="F743" s="1168"/>
      <c r="G743" s="1168"/>
      <c r="H743" s="1168"/>
      <c r="I743" s="1168"/>
      <c r="J743" s="1168"/>
      <c r="K743" s="1168"/>
      <c r="L743" s="1168"/>
      <c r="M743" s="1168"/>
      <c r="N743" s="1168"/>
      <c r="O743" s="1168"/>
      <c r="P743" s="1168"/>
      <c r="Q743" s="1168"/>
      <c r="R743" s="1168"/>
      <c r="S743" s="1168"/>
      <c r="T743" s="1168"/>
      <c r="U743" s="1168"/>
      <c r="V743" s="1168"/>
      <c r="W743" s="1168"/>
      <c r="X743" s="1168"/>
      <c r="Y743" s="1168"/>
    </row>
    <row r="744" spans="1:25" ht="14.25" customHeight="1">
      <c r="A744" s="1168"/>
      <c r="B744" s="1168"/>
      <c r="C744" s="1168"/>
      <c r="D744" s="1168"/>
      <c r="E744" s="1168"/>
      <c r="F744" s="1168"/>
      <c r="G744" s="1168"/>
      <c r="H744" s="1168"/>
      <c r="I744" s="1168"/>
      <c r="J744" s="1168"/>
      <c r="K744" s="1168"/>
      <c r="L744" s="1168"/>
      <c r="M744" s="1168"/>
      <c r="N744" s="1168"/>
      <c r="O744" s="1168"/>
      <c r="P744" s="1168"/>
      <c r="Q744" s="1168"/>
      <c r="R744" s="1168"/>
      <c r="S744" s="1168"/>
      <c r="T744" s="1168"/>
      <c r="U744" s="1168"/>
      <c r="V744" s="1168"/>
      <c r="W744" s="1168"/>
      <c r="X744" s="1168"/>
      <c r="Y744" s="1168"/>
    </row>
    <row r="745" spans="1:25" ht="14.25" customHeight="1">
      <c r="A745" s="1168"/>
      <c r="B745" s="1168"/>
      <c r="C745" s="1168"/>
      <c r="D745" s="1168"/>
      <c r="E745" s="1168"/>
      <c r="F745" s="1168"/>
      <c r="G745" s="1168"/>
      <c r="H745" s="1168"/>
      <c r="I745" s="1168"/>
      <c r="J745" s="1168"/>
      <c r="K745" s="1168"/>
      <c r="L745" s="1168"/>
      <c r="M745" s="1168"/>
      <c r="N745" s="1168"/>
      <c r="O745" s="1168"/>
      <c r="P745" s="1168"/>
      <c r="Q745" s="1168"/>
      <c r="R745" s="1168"/>
      <c r="S745" s="1168"/>
      <c r="T745" s="1168"/>
      <c r="U745" s="1168"/>
      <c r="V745" s="1168"/>
      <c r="W745" s="1168"/>
      <c r="X745" s="1168"/>
      <c r="Y745" s="1168"/>
    </row>
    <row r="746" spans="1:25" ht="14.25" customHeight="1">
      <c r="A746" s="1168"/>
      <c r="B746" s="1168"/>
      <c r="C746" s="1168"/>
      <c r="D746" s="1168"/>
      <c r="E746" s="1168"/>
      <c r="F746" s="1168"/>
      <c r="G746" s="1168"/>
      <c r="H746" s="1168"/>
      <c r="I746" s="1168"/>
      <c r="J746" s="1168"/>
      <c r="K746" s="1168"/>
      <c r="L746" s="1168"/>
      <c r="M746" s="1168"/>
      <c r="N746" s="1168"/>
      <c r="O746" s="1168"/>
      <c r="P746" s="1168"/>
      <c r="Q746" s="1168"/>
      <c r="R746" s="1168"/>
      <c r="S746" s="1168"/>
      <c r="T746" s="1168"/>
      <c r="U746" s="1168"/>
      <c r="V746" s="1168"/>
      <c r="W746" s="1168"/>
      <c r="X746" s="1168"/>
      <c r="Y746" s="1168"/>
    </row>
    <row r="747" spans="1:25" ht="14.25" customHeight="1">
      <c r="A747" s="1168"/>
      <c r="B747" s="1168"/>
      <c r="C747" s="1168"/>
      <c r="D747" s="1168"/>
      <c r="E747" s="1168"/>
      <c r="F747" s="1168"/>
      <c r="G747" s="1168"/>
      <c r="H747" s="1168"/>
      <c r="I747" s="1168"/>
      <c r="J747" s="1168"/>
      <c r="K747" s="1168"/>
      <c r="L747" s="1168"/>
      <c r="M747" s="1168"/>
      <c r="N747" s="1168"/>
      <c r="O747" s="1168"/>
      <c r="P747" s="1168"/>
      <c r="Q747" s="1168"/>
      <c r="R747" s="1168"/>
      <c r="S747" s="1168"/>
      <c r="T747" s="1168"/>
      <c r="U747" s="1168"/>
      <c r="V747" s="1168"/>
      <c r="W747" s="1168"/>
      <c r="X747" s="1168"/>
      <c r="Y747" s="1168"/>
    </row>
    <row r="748" spans="1:25" ht="14.25" customHeight="1">
      <c r="A748" s="1168"/>
      <c r="B748" s="1168"/>
      <c r="C748" s="1168"/>
      <c r="D748" s="1168"/>
      <c r="E748" s="1168"/>
      <c r="F748" s="1168"/>
      <c r="G748" s="1168"/>
      <c r="H748" s="1168"/>
      <c r="I748" s="1168"/>
      <c r="J748" s="1168"/>
      <c r="K748" s="1168"/>
      <c r="L748" s="1168"/>
      <c r="M748" s="1168"/>
      <c r="N748" s="1168"/>
      <c r="O748" s="1168"/>
      <c r="P748" s="1168"/>
      <c r="Q748" s="1168"/>
      <c r="R748" s="1168"/>
      <c r="S748" s="1168"/>
      <c r="T748" s="1168"/>
      <c r="U748" s="1168"/>
      <c r="V748" s="1168"/>
      <c r="W748" s="1168"/>
      <c r="X748" s="1168"/>
      <c r="Y748" s="1168"/>
    </row>
    <row r="749" spans="1:25" ht="14.25" customHeight="1">
      <c r="A749" s="1168"/>
      <c r="B749" s="1168"/>
      <c r="C749" s="1168"/>
      <c r="D749" s="1168"/>
      <c r="E749" s="1168"/>
      <c r="F749" s="1168"/>
      <c r="G749" s="1168"/>
      <c r="H749" s="1168"/>
      <c r="I749" s="1168"/>
      <c r="J749" s="1168"/>
      <c r="K749" s="1168"/>
      <c r="L749" s="1168"/>
      <c r="M749" s="1168"/>
      <c r="N749" s="1168"/>
      <c r="O749" s="1168"/>
      <c r="P749" s="1168"/>
      <c r="Q749" s="1168"/>
      <c r="R749" s="1168"/>
      <c r="S749" s="1168"/>
      <c r="T749" s="1168"/>
      <c r="U749" s="1168"/>
      <c r="V749" s="1168"/>
      <c r="W749" s="1168"/>
      <c r="X749" s="1168"/>
      <c r="Y749" s="1168"/>
    </row>
    <row r="750" spans="1:25" ht="14.25" customHeight="1">
      <c r="A750" s="1168"/>
      <c r="B750" s="1168"/>
      <c r="C750" s="1168"/>
      <c r="D750" s="1168"/>
      <c r="E750" s="1168"/>
      <c r="F750" s="1168"/>
      <c r="G750" s="1168"/>
      <c r="H750" s="1168"/>
      <c r="I750" s="1168"/>
      <c r="J750" s="1168"/>
      <c r="K750" s="1168"/>
      <c r="L750" s="1168"/>
      <c r="M750" s="1168"/>
      <c r="N750" s="1168"/>
      <c r="O750" s="1168"/>
      <c r="P750" s="1168"/>
      <c r="Q750" s="1168"/>
      <c r="R750" s="1168"/>
      <c r="S750" s="1168"/>
      <c r="T750" s="1168"/>
      <c r="U750" s="1168"/>
      <c r="V750" s="1168"/>
      <c r="W750" s="1168"/>
      <c r="X750" s="1168"/>
      <c r="Y750" s="1168"/>
    </row>
    <row r="751" spans="1:25" ht="14.25" customHeight="1">
      <c r="A751" s="1168"/>
      <c r="B751" s="1168"/>
      <c r="C751" s="1168"/>
      <c r="D751" s="1168"/>
      <c r="E751" s="1168"/>
      <c r="F751" s="1168"/>
      <c r="G751" s="1168"/>
      <c r="H751" s="1168"/>
      <c r="I751" s="1168"/>
      <c r="J751" s="1168"/>
      <c r="K751" s="1168"/>
      <c r="L751" s="1168"/>
      <c r="M751" s="1168"/>
      <c r="N751" s="1168"/>
      <c r="O751" s="1168"/>
      <c r="P751" s="1168"/>
      <c r="Q751" s="1168"/>
      <c r="R751" s="1168"/>
      <c r="S751" s="1168"/>
      <c r="T751" s="1168"/>
      <c r="U751" s="1168"/>
      <c r="V751" s="1168"/>
      <c r="W751" s="1168"/>
      <c r="X751" s="1168"/>
      <c r="Y751" s="1168"/>
    </row>
    <row r="752" spans="1:25" ht="14.25" customHeight="1">
      <c r="A752" s="1168"/>
      <c r="B752" s="1168"/>
      <c r="C752" s="1168"/>
      <c r="D752" s="1168"/>
      <c r="E752" s="1168"/>
      <c r="F752" s="1168"/>
      <c r="G752" s="1168"/>
      <c r="H752" s="1168"/>
      <c r="I752" s="1168"/>
      <c r="J752" s="1168"/>
      <c r="K752" s="1168"/>
      <c r="L752" s="1168"/>
      <c r="M752" s="1168"/>
      <c r="N752" s="1168"/>
      <c r="O752" s="1168"/>
      <c r="P752" s="1168"/>
      <c r="Q752" s="1168"/>
      <c r="R752" s="1168"/>
      <c r="S752" s="1168"/>
      <c r="T752" s="1168"/>
      <c r="U752" s="1168"/>
      <c r="V752" s="1168"/>
      <c r="W752" s="1168"/>
      <c r="X752" s="1168"/>
      <c r="Y752" s="1168"/>
    </row>
    <row r="753" spans="1:25" ht="14.25" customHeight="1">
      <c r="A753" s="1168"/>
      <c r="B753" s="1168"/>
      <c r="C753" s="1168"/>
      <c r="D753" s="1168"/>
      <c r="E753" s="1168"/>
      <c r="F753" s="1168"/>
      <c r="G753" s="1168"/>
      <c r="H753" s="1168"/>
      <c r="I753" s="1168"/>
      <c r="J753" s="1168"/>
      <c r="K753" s="1168"/>
      <c r="L753" s="1168"/>
      <c r="M753" s="1168"/>
      <c r="N753" s="1168"/>
      <c r="O753" s="1168"/>
      <c r="P753" s="1168"/>
      <c r="Q753" s="1168"/>
      <c r="R753" s="1168"/>
      <c r="S753" s="1168"/>
      <c r="T753" s="1168"/>
      <c r="U753" s="1168"/>
      <c r="V753" s="1168"/>
      <c r="W753" s="1168"/>
      <c r="X753" s="1168"/>
      <c r="Y753" s="1168"/>
    </row>
    <row r="754" spans="1:25" ht="14.25" customHeight="1">
      <c r="A754" s="1168"/>
      <c r="B754" s="1168"/>
      <c r="C754" s="1168"/>
      <c r="D754" s="1168"/>
      <c r="E754" s="1168"/>
      <c r="F754" s="1168"/>
      <c r="G754" s="1168"/>
      <c r="H754" s="1168"/>
      <c r="I754" s="1168"/>
      <c r="J754" s="1168"/>
      <c r="K754" s="1168"/>
      <c r="L754" s="1168"/>
      <c r="M754" s="1168"/>
      <c r="N754" s="1168"/>
      <c r="O754" s="1168"/>
      <c r="P754" s="1168"/>
      <c r="Q754" s="1168"/>
      <c r="R754" s="1168"/>
      <c r="S754" s="1168"/>
      <c r="T754" s="1168"/>
      <c r="U754" s="1168"/>
      <c r="V754" s="1168"/>
      <c r="W754" s="1168"/>
      <c r="X754" s="1168"/>
      <c r="Y754" s="1168"/>
    </row>
    <row r="755" spans="1:25" ht="14.25" customHeight="1">
      <c r="A755" s="1168"/>
      <c r="B755" s="1168"/>
      <c r="C755" s="1168"/>
      <c r="D755" s="1168"/>
      <c r="E755" s="1168"/>
      <c r="F755" s="1168"/>
      <c r="G755" s="1168"/>
      <c r="H755" s="1168"/>
      <c r="I755" s="1168"/>
      <c r="J755" s="1168"/>
      <c r="K755" s="1168"/>
      <c r="L755" s="1168"/>
      <c r="M755" s="1168"/>
      <c r="N755" s="1168"/>
      <c r="O755" s="1168"/>
      <c r="P755" s="1168"/>
      <c r="Q755" s="1168"/>
      <c r="R755" s="1168"/>
      <c r="S755" s="1168"/>
      <c r="T755" s="1168"/>
      <c r="U755" s="1168"/>
      <c r="V755" s="1168"/>
      <c r="W755" s="1168"/>
      <c r="X755" s="1168"/>
      <c r="Y755" s="1168"/>
    </row>
    <row r="756" spans="1:25" ht="14.25" customHeight="1">
      <c r="A756" s="1168"/>
      <c r="B756" s="1168"/>
      <c r="C756" s="1168"/>
      <c r="D756" s="1168"/>
      <c r="E756" s="1168"/>
      <c r="F756" s="1168"/>
      <c r="G756" s="1168"/>
      <c r="H756" s="1168"/>
      <c r="I756" s="1168"/>
      <c r="J756" s="1168"/>
      <c r="K756" s="1168"/>
      <c r="L756" s="1168"/>
      <c r="M756" s="1168"/>
      <c r="N756" s="1168"/>
      <c r="O756" s="1168"/>
      <c r="P756" s="1168"/>
      <c r="Q756" s="1168"/>
      <c r="R756" s="1168"/>
      <c r="S756" s="1168"/>
      <c r="T756" s="1168"/>
      <c r="U756" s="1168"/>
      <c r="V756" s="1168"/>
      <c r="W756" s="1168"/>
      <c r="X756" s="1168"/>
      <c r="Y756" s="1168"/>
    </row>
    <row r="757" spans="1:25" ht="14.25" customHeight="1">
      <c r="A757" s="1168"/>
      <c r="B757" s="1168"/>
      <c r="C757" s="1168"/>
      <c r="D757" s="1168"/>
      <c r="E757" s="1168"/>
      <c r="F757" s="1168"/>
      <c r="G757" s="1168"/>
      <c r="H757" s="1168"/>
      <c r="I757" s="1168"/>
      <c r="J757" s="1168"/>
      <c r="K757" s="1168"/>
      <c r="L757" s="1168"/>
      <c r="M757" s="1168"/>
      <c r="N757" s="1168"/>
      <c r="O757" s="1168"/>
      <c r="P757" s="1168"/>
      <c r="Q757" s="1168"/>
      <c r="R757" s="1168"/>
      <c r="S757" s="1168"/>
      <c r="T757" s="1168"/>
      <c r="U757" s="1168"/>
      <c r="V757" s="1168"/>
      <c r="W757" s="1168"/>
      <c r="X757" s="1168"/>
      <c r="Y757" s="1168"/>
    </row>
    <row r="758" spans="1:25" ht="14.25" customHeight="1">
      <c r="A758" s="1168"/>
      <c r="B758" s="1168"/>
      <c r="C758" s="1168"/>
      <c r="D758" s="1168"/>
      <c r="E758" s="1168"/>
      <c r="F758" s="1168"/>
      <c r="G758" s="1168"/>
      <c r="H758" s="1168"/>
      <c r="I758" s="1168"/>
      <c r="J758" s="1168"/>
      <c r="K758" s="1168"/>
      <c r="L758" s="1168"/>
      <c r="M758" s="1168"/>
      <c r="N758" s="1168"/>
      <c r="O758" s="1168"/>
      <c r="P758" s="1168"/>
      <c r="Q758" s="1168"/>
      <c r="R758" s="1168"/>
      <c r="S758" s="1168"/>
      <c r="T758" s="1168"/>
      <c r="U758" s="1168"/>
      <c r="V758" s="1168"/>
      <c r="W758" s="1168"/>
      <c r="X758" s="1168"/>
      <c r="Y758" s="1168"/>
    </row>
    <row r="759" spans="1:25" ht="14.25" customHeight="1">
      <c r="A759" s="1168"/>
      <c r="B759" s="1168"/>
      <c r="C759" s="1168"/>
      <c r="D759" s="1168"/>
      <c r="E759" s="1168"/>
      <c r="F759" s="1168"/>
      <c r="G759" s="1168"/>
      <c r="H759" s="1168"/>
      <c r="I759" s="1168"/>
      <c r="J759" s="1168"/>
      <c r="K759" s="1168"/>
      <c r="L759" s="1168"/>
      <c r="M759" s="1168"/>
      <c r="N759" s="1168"/>
      <c r="O759" s="1168"/>
      <c r="P759" s="1168"/>
      <c r="Q759" s="1168"/>
      <c r="R759" s="1168"/>
      <c r="S759" s="1168"/>
      <c r="T759" s="1168"/>
      <c r="U759" s="1168"/>
      <c r="V759" s="1168"/>
      <c r="W759" s="1168"/>
      <c r="X759" s="1168"/>
      <c r="Y759" s="1168"/>
    </row>
    <row r="760" spans="1:25" ht="14.25" customHeight="1">
      <c r="A760" s="1168"/>
      <c r="B760" s="1168"/>
      <c r="C760" s="1168"/>
      <c r="D760" s="1168"/>
      <c r="E760" s="1168"/>
      <c r="F760" s="1168"/>
      <c r="G760" s="1168"/>
      <c r="H760" s="1168"/>
      <c r="I760" s="1168"/>
      <c r="J760" s="1168"/>
      <c r="K760" s="1168"/>
      <c r="L760" s="1168"/>
      <c r="M760" s="1168"/>
      <c r="N760" s="1168"/>
      <c r="O760" s="1168"/>
      <c r="P760" s="1168"/>
      <c r="Q760" s="1168"/>
      <c r="R760" s="1168"/>
      <c r="S760" s="1168"/>
      <c r="T760" s="1168"/>
      <c r="U760" s="1168"/>
      <c r="V760" s="1168"/>
      <c r="W760" s="1168"/>
      <c r="X760" s="1168"/>
      <c r="Y760" s="1168"/>
    </row>
    <row r="761" spans="1:25" ht="14.25" customHeight="1">
      <c r="A761" s="1168"/>
      <c r="B761" s="1168"/>
      <c r="C761" s="1168"/>
      <c r="D761" s="1168"/>
      <c r="E761" s="1168"/>
      <c r="F761" s="1168"/>
      <c r="G761" s="1168"/>
      <c r="H761" s="1168"/>
      <c r="I761" s="1168"/>
      <c r="J761" s="1168"/>
      <c r="K761" s="1168"/>
      <c r="L761" s="1168"/>
      <c r="M761" s="1168"/>
      <c r="N761" s="1168"/>
      <c r="O761" s="1168"/>
      <c r="P761" s="1168"/>
      <c r="Q761" s="1168"/>
      <c r="R761" s="1168"/>
      <c r="S761" s="1168"/>
      <c r="T761" s="1168"/>
      <c r="U761" s="1168"/>
      <c r="V761" s="1168"/>
      <c r="W761" s="1168"/>
      <c r="X761" s="1168"/>
      <c r="Y761" s="1168"/>
    </row>
    <row r="762" spans="1:25" ht="14.25" customHeight="1">
      <c r="A762" s="1168"/>
      <c r="B762" s="1168"/>
      <c r="C762" s="1168"/>
      <c r="D762" s="1168"/>
      <c r="E762" s="1168"/>
      <c r="F762" s="1168"/>
      <c r="G762" s="1168"/>
      <c r="H762" s="1168"/>
      <c r="I762" s="1168"/>
      <c r="J762" s="1168"/>
      <c r="K762" s="1168"/>
      <c r="L762" s="1168"/>
      <c r="M762" s="1168"/>
      <c r="N762" s="1168"/>
      <c r="O762" s="1168"/>
      <c r="P762" s="1168"/>
      <c r="Q762" s="1168"/>
      <c r="R762" s="1168"/>
      <c r="S762" s="1168"/>
      <c r="T762" s="1168"/>
      <c r="U762" s="1168"/>
      <c r="V762" s="1168"/>
      <c r="W762" s="1168"/>
      <c r="X762" s="1168"/>
      <c r="Y762" s="1168"/>
    </row>
    <row r="763" spans="1:25" ht="14.25" customHeight="1">
      <c r="A763" s="1168"/>
      <c r="B763" s="1168"/>
      <c r="C763" s="1168"/>
      <c r="D763" s="1168"/>
      <c r="E763" s="1168"/>
      <c r="F763" s="1168"/>
      <c r="G763" s="1168"/>
      <c r="H763" s="1168"/>
      <c r="I763" s="1168"/>
      <c r="J763" s="1168"/>
      <c r="K763" s="1168"/>
      <c r="L763" s="1168"/>
      <c r="M763" s="1168"/>
      <c r="N763" s="1168"/>
      <c r="O763" s="1168"/>
      <c r="P763" s="1168"/>
      <c r="Q763" s="1168"/>
      <c r="R763" s="1168"/>
      <c r="S763" s="1168"/>
      <c r="T763" s="1168"/>
      <c r="U763" s="1168"/>
      <c r="V763" s="1168"/>
      <c r="W763" s="1168"/>
      <c r="X763" s="1168"/>
      <c r="Y763" s="1168"/>
    </row>
    <row r="764" spans="1:25" ht="14.25" customHeight="1">
      <c r="A764" s="1168"/>
      <c r="B764" s="1168"/>
      <c r="C764" s="1168"/>
      <c r="D764" s="1168"/>
      <c r="E764" s="1168"/>
      <c r="F764" s="1168"/>
      <c r="G764" s="1168"/>
      <c r="H764" s="1168"/>
      <c r="I764" s="1168"/>
      <c r="J764" s="1168"/>
      <c r="K764" s="1168"/>
      <c r="L764" s="1168"/>
      <c r="M764" s="1168"/>
      <c r="N764" s="1168"/>
      <c r="O764" s="1168"/>
      <c r="P764" s="1168"/>
      <c r="Q764" s="1168"/>
      <c r="R764" s="1168"/>
      <c r="S764" s="1168"/>
      <c r="T764" s="1168"/>
      <c r="U764" s="1168"/>
      <c r="V764" s="1168"/>
      <c r="W764" s="1168"/>
      <c r="X764" s="1168"/>
      <c r="Y764" s="1168"/>
    </row>
    <row r="765" spans="1:25" ht="14.25" customHeight="1">
      <c r="A765" s="1168"/>
      <c r="B765" s="1168"/>
      <c r="C765" s="1168"/>
      <c r="D765" s="1168"/>
      <c r="E765" s="1168"/>
      <c r="F765" s="1168"/>
      <c r="G765" s="1168"/>
      <c r="H765" s="1168"/>
      <c r="I765" s="1168"/>
      <c r="J765" s="1168"/>
      <c r="K765" s="1168"/>
      <c r="L765" s="1168"/>
      <c r="M765" s="1168"/>
      <c r="N765" s="1168"/>
      <c r="O765" s="1168"/>
      <c r="P765" s="1168"/>
      <c r="Q765" s="1168"/>
      <c r="R765" s="1168"/>
      <c r="S765" s="1168"/>
      <c r="T765" s="1168"/>
      <c r="U765" s="1168"/>
      <c r="V765" s="1168"/>
      <c r="W765" s="1168"/>
      <c r="X765" s="1168"/>
      <c r="Y765" s="1168"/>
    </row>
    <row r="766" spans="1:25" ht="14.25" customHeight="1">
      <c r="A766" s="1168"/>
      <c r="B766" s="1168"/>
      <c r="C766" s="1168"/>
      <c r="D766" s="1168"/>
      <c r="E766" s="1168"/>
      <c r="F766" s="1168"/>
      <c r="G766" s="1168"/>
      <c r="H766" s="1168"/>
      <c r="I766" s="1168"/>
      <c r="J766" s="1168"/>
      <c r="K766" s="1168"/>
      <c r="L766" s="1168"/>
      <c r="M766" s="1168"/>
      <c r="N766" s="1168"/>
      <c r="O766" s="1168"/>
      <c r="P766" s="1168"/>
      <c r="Q766" s="1168"/>
      <c r="R766" s="1168"/>
      <c r="S766" s="1168"/>
      <c r="T766" s="1168"/>
      <c r="U766" s="1168"/>
      <c r="V766" s="1168"/>
      <c r="W766" s="1168"/>
      <c r="X766" s="1168"/>
      <c r="Y766" s="1168"/>
    </row>
    <row r="767" spans="1:25" ht="14.25" customHeight="1">
      <c r="A767" s="1168"/>
      <c r="B767" s="1168"/>
      <c r="C767" s="1168"/>
      <c r="D767" s="1168"/>
      <c r="E767" s="1168"/>
      <c r="F767" s="1168"/>
      <c r="G767" s="1168"/>
      <c r="H767" s="1168"/>
      <c r="I767" s="1168"/>
      <c r="J767" s="1168"/>
      <c r="K767" s="1168"/>
      <c r="L767" s="1168"/>
      <c r="M767" s="1168"/>
      <c r="N767" s="1168"/>
      <c r="O767" s="1168"/>
      <c r="P767" s="1168"/>
      <c r="Q767" s="1168"/>
      <c r="R767" s="1168"/>
      <c r="S767" s="1168"/>
      <c r="T767" s="1168"/>
      <c r="U767" s="1168"/>
      <c r="V767" s="1168"/>
      <c r="W767" s="1168"/>
      <c r="X767" s="1168"/>
      <c r="Y767" s="1168"/>
    </row>
    <row r="768" spans="1:25" ht="14.25" customHeight="1">
      <c r="A768" s="1168"/>
      <c r="B768" s="1168"/>
      <c r="C768" s="1168"/>
      <c r="D768" s="1168"/>
      <c r="E768" s="1168"/>
      <c r="F768" s="1168"/>
      <c r="G768" s="1168"/>
      <c r="H768" s="1168"/>
      <c r="I768" s="1168"/>
      <c r="J768" s="1168"/>
      <c r="K768" s="1168"/>
      <c r="L768" s="1168"/>
      <c r="M768" s="1168"/>
      <c r="N768" s="1168"/>
      <c r="O768" s="1168"/>
      <c r="P768" s="1168"/>
      <c r="Q768" s="1168"/>
      <c r="R768" s="1168"/>
      <c r="S768" s="1168"/>
      <c r="T768" s="1168"/>
      <c r="U768" s="1168"/>
      <c r="V768" s="1168"/>
      <c r="W768" s="1168"/>
      <c r="X768" s="1168"/>
      <c r="Y768" s="1168"/>
    </row>
    <row r="769" spans="1:25" ht="14.25" customHeight="1">
      <c r="A769" s="1168"/>
      <c r="B769" s="1168"/>
      <c r="C769" s="1168"/>
      <c r="D769" s="1168"/>
      <c r="E769" s="1168"/>
      <c r="F769" s="1168"/>
      <c r="G769" s="1168"/>
      <c r="H769" s="1168"/>
      <c r="I769" s="1168"/>
      <c r="J769" s="1168"/>
      <c r="K769" s="1168"/>
      <c r="L769" s="1168"/>
      <c r="M769" s="1168"/>
      <c r="N769" s="1168"/>
      <c r="O769" s="1168"/>
      <c r="P769" s="1168"/>
      <c r="Q769" s="1168"/>
      <c r="R769" s="1168"/>
      <c r="S769" s="1168"/>
      <c r="T769" s="1168"/>
      <c r="U769" s="1168"/>
      <c r="V769" s="1168"/>
      <c r="W769" s="1168"/>
      <c r="X769" s="1168"/>
      <c r="Y769" s="1168"/>
    </row>
    <row r="770" spans="1:25" ht="14.25" customHeight="1">
      <c r="A770" s="1168"/>
      <c r="B770" s="1168"/>
      <c r="C770" s="1168"/>
      <c r="D770" s="1168"/>
      <c r="E770" s="1168"/>
      <c r="F770" s="1168"/>
      <c r="G770" s="1168"/>
      <c r="H770" s="1168"/>
      <c r="I770" s="1168"/>
      <c r="J770" s="1168"/>
      <c r="K770" s="1168"/>
      <c r="L770" s="1168"/>
      <c r="M770" s="1168"/>
      <c r="N770" s="1168"/>
      <c r="O770" s="1168"/>
      <c r="P770" s="1168"/>
      <c r="Q770" s="1168"/>
      <c r="R770" s="1168"/>
      <c r="S770" s="1168"/>
      <c r="T770" s="1168"/>
      <c r="U770" s="1168"/>
      <c r="V770" s="1168"/>
      <c r="W770" s="1168"/>
      <c r="X770" s="1168"/>
      <c r="Y770" s="1168"/>
    </row>
    <row r="771" spans="1:25" ht="14.25" customHeight="1">
      <c r="A771" s="1168"/>
      <c r="B771" s="1168"/>
      <c r="C771" s="1168"/>
      <c r="D771" s="1168"/>
      <c r="E771" s="1168"/>
      <c r="F771" s="1168"/>
      <c r="G771" s="1168"/>
      <c r="H771" s="1168"/>
      <c r="I771" s="1168"/>
      <c r="J771" s="1168"/>
      <c r="K771" s="1168"/>
      <c r="L771" s="1168"/>
      <c r="M771" s="1168"/>
      <c r="N771" s="1168"/>
      <c r="O771" s="1168"/>
      <c r="P771" s="1168"/>
      <c r="Q771" s="1168"/>
      <c r="R771" s="1168"/>
      <c r="S771" s="1168"/>
      <c r="T771" s="1168"/>
      <c r="U771" s="1168"/>
      <c r="V771" s="1168"/>
      <c r="W771" s="1168"/>
      <c r="X771" s="1168"/>
      <c r="Y771" s="1168"/>
    </row>
    <row r="772" spans="1:25" ht="14.25" customHeight="1">
      <c r="A772" s="1168"/>
      <c r="B772" s="1168"/>
      <c r="C772" s="1168"/>
      <c r="D772" s="1168"/>
      <c r="E772" s="1168"/>
      <c r="F772" s="1168"/>
      <c r="G772" s="1168"/>
      <c r="H772" s="1168"/>
      <c r="I772" s="1168"/>
      <c r="J772" s="1168"/>
      <c r="K772" s="1168"/>
      <c r="L772" s="1168"/>
      <c r="M772" s="1168"/>
      <c r="N772" s="1168"/>
      <c r="O772" s="1168"/>
      <c r="P772" s="1168"/>
      <c r="Q772" s="1168"/>
      <c r="R772" s="1168"/>
      <c r="S772" s="1168"/>
      <c r="T772" s="1168"/>
      <c r="U772" s="1168"/>
      <c r="V772" s="1168"/>
      <c r="W772" s="1168"/>
      <c r="X772" s="1168"/>
      <c r="Y772" s="1168"/>
    </row>
    <row r="773" spans="1:25" ht="14.25" customHeight="1">
      <c r="A773" s="1168"/>
      <c r="B773" s="1168"/>
      <c r="C773" s="1168"/>
      <c r="D773" s="1168"/>
      <c r="E773" s="1168"/>
      <c r="F773" s="1168"/>
      <c r="G773" s="1168"/>
      <c r="H773" s="1168"/>
      <c r="I773" s="1168"/>
      <c r="J773" s="1168"/>
      <c r="K773" s="1168"/>
      <c r="L773" s="1168"/>
      <c r="M773" s="1168"/>
      <c r="N773" s="1168"/>
      <c r="O773" s="1168"/>
      <c r="P773" s="1168"/>
      <c r="Q773" s="1168"/>
      <c r="R773" s="1168"/>
      <c r="S773" s="1168"/>
      <c r="T773" s="1168"/>
      <c r="U773" s="1168"/>
      <c r="V773" s="1168"/>
      <c r="W773" s="1168"/>
      <c r="X773" s="1168"/>
      <c r="Y773" s="1168"/>
    </row>
    <row r="774" spans="1:25" ht="14.25" customHeight="1">
      <c r="A774" s="1168"/>
      <c r="B774" s="1168"/>
      <c r="C774" s="1168"/>
      <c r="D774" s="1168"/>
      <c r="E774" s="1168"/>
      <c r="F774" s="1168"/>
      <c r="G774" s="1168"/>
      <c r="H774" s="1168"/>
      <c r="I774" s="1168"/>
      <c r="J774" s="1168"/>
      <c r="K774" s="1168"/>
      <c r="L774" s="1168"/>
      <c r="M774" s="1168"/>
      <c r="N774" s="1168"/>
      <c r="O774" s="1168"/>
      <c r="P774" s="1168"/>
      <c r="Q774" s="1168"/>
      <c r="R774" s="1168"/>
      <c r="S774" s="1168"/>
      <c r="T774" s="1168"/>
      <c r="U774" s="1168"/>
      <c r="V774" s="1168"/>
      <c r="W774" s="1168"/>
      <c r="X774" s="1168"/>
      <c r="Y774" s="1168"/>
    </row>
    <row r="775" spans="1:25" ht="14.25" customHeight="1">
      <c r="A775" s="1168"/>
      <c r="B775" s="1168"/>
      <c r="C775" s="1168"/>
      <c r="D775" s="1168"/>
      <c r="E775" s="1168"/>
      <c r="F775" s="1168"/>
      <c r="G775" s="1168"/>
      <c r="H775" s="1168"/>
      <c r="I775" s="1168"/>
      <c r="J775" s="1168"/>
      <c r="K775" s="1168"/>
      <c r="L775" s="1168"/>
      <c r="M775" s="1168"/>
      <c r="N775" s="1168"/>
      <c r="O775" s="1168"/>
      <c r="P775" s="1168"/>
      <c r="Q775" s="1168"/>
      <c r="R775" s="1168"/>
      <c r="S775" s="1168"/>
      <c r="T775" s="1168"/>
      <c r="U775" s="1168"/>
      <c r="V775" s="1168"/>
      <c r="W775" s="1168"/>
      <c r="X775" s="1168"/>
      <c r="Y775" s="1168"/>
    </row>
    <row r="776" spans="1:25" ht="14.25" customHeight="1">
      <c r="A776" s="1168"/>
      <c r="B776" s="1168"/>
      <c r="C776" s="1168"/>
      <c r="D776" s="1168"/>
      <c r="E776" s="1168"/>
      <c r="F776" s="1168"/>
      <c r="G776" s="1168"/>
      <c r="H776" s="1168"/>
      <c r="I776" s="1168"/>
      <c r="J776" s="1168"/>
      <c r="K776" s="1168"/>
      <c r="L776" s="1168"/>
      <c r="M776" s="1168"/>
      <c r="N776" s="1168"/>
      <c r="O776" s="1168"/>
      <c r="P776" s="1168"/>
      <c r="Q776" s="1168"/>
      <c r="R776" s="1168"/>
      <c r="S776" s="1168"/>
      <c r="T776" s="1168"/>
      <c r="U776" s="1168"/>
      <c r="V776" s="1168"/>
      <c r="W776" s="1168"/>
      <c r="X776" s="1168"/>
      <c r="Y776" s="1168"/>
    </row>
    <row r="777" spans="1:25" ht="14.25" customHeight="1">
      <c r="A777" s="1168"/>
      <c r="B777" s="1168"/>
      <c r="C777" s="1168"/>
      <c r="D777" s="1168"/>
      <c r="E777" s="1168"/>
      <c r="F777" s="1168"/>
      <c r="G777" s="1168"/>
      <c r="H777" s="1168"/>
      <c r="I777" s="1168"/>
      <c r="J777" s="1168"/>
      <c r="K777" s="1168"/>
      <c r="L777" s="1168"/>
      <c r="M777" s="1168"/>
      <c r="N777" s="1168"/>
      <c r="O777" s="1168"/>
      <c r="P777" s="1168"/>
      <c r="Q777" s="1168"/>
      <c r="R777" s="1168"/>
      <c r="S777" s="1168"/>
      <c r="T777" s="1168"/>
      <c r="U777" s="1168"/>
      <c r="V777" s="1168"/>
      <c r="W777" s="1168"/>
      <c r="X777" s="1168"/>
      <c r="Y777" s="1168"/>
    </row>
    <row r="778" spans="1:25" ht="14.25" customHeight="1">
      <c r="A778" s="1168"/>
      <c r="B778" s="1168"/>
      <c r="C778" s="1168"/>
      <c r="D778" s="1168"/>
      <c r="E778" s="1168"/>
      <c r="F778" s="1168"/>
      <c r="G778" s="1168"/>
      <c r="H778" s="1168"/>
      <c r="I778" s="1168"/>
      <c r="J778" s="1168"/>
      <c r="K778" s="1168"/>
      <c r="L778" s="1168"/>
      <c r="M778" s="1168"/>
      <c r="N778" s="1168"/>
      <c r="O778" s="1168"/>
      <c r="P778" s="1168"/>
      <c r="Q778" s="1168"/>
      <c r="R778" s="1168"/>
      <c r="S778" s="1168"/>
      <c r="T778" s="1168"/>
      <c r="U778" s="1168"/>
      <c r="V778" s="1168"/>
      <c r="W778" s="1168"/>
      <c r="X778" s="1168"/>
      <c r="Y778" s="1168"/>
    </row>
    <row r="779" spans="1:25" ht="14.25" customHeight="1">
      <c r="A779" s="1168"/>
      <c r="B779" s="1168"/>
      <c r="C779" s="1168"/>
      <c r="D779" s="1168"/>
      <c r="E779" s="1168"/>
      <c r="F779" s="1168"/>
      <c r="G779" s="1168"/>
      <c r="H779" s="1168"/>
      <c r="I779" s="1168"/>
      <c r="J779" s="1168"/>
      <c r="K779" s="1168"/>
      <c r="L779" s="1168"/>
      <c r="M779" s="1168"/>
      <c r="N779" s="1168"/>
      <c r="O779" s="1168"/>
      <c r="P779" s="1168"/>
      <c r="Q779" s="1168"/>
      <c r="R779" s="1168"/>
      <c r="S779" s="1168"/>
      <c r="T779" s="1168"/>
      <c r="U779" s="1168"/>
      <c r="V779" s="1168"/>
      <c r="W779" s="1168"/>
      <c r="X779" s="1168"/>
      <c r="Y779" s="1168"/>
    </row>
    <row r="780" spans="1:25" ht="14.25" customHeight="1">
      <c r="A780" s="1168"/>
      <c r="B780" s="1168"/>
      <c r="C780" s="1168"/>
      <c r="D780" s="1168"/>
      <c r="E780" s="1168"/>
      <c r="F780" s="1168"/>
      <c r="G780" s="1168"/>
      <c r="H780" s="1168"/>
      <c r="I780" s="1168"/>
      <c r="J780" s="1168"/>
      <c r="K780" s="1168"/>
      <c r="L780" s="1168"/>
      <c r="M780" s="1168"/>
      <c r="N780" s="1168"/>
      <c r="O780" s="1168"/>
      <c r="P780" s="1168"/>
      <c r="Q780" s="1168"/>
      <c r="R780" s="1168"/>
      <c r="S780" s="1168"/>
      <c r="T780" s="1168"/>
      <c r="U780" s="1168"/>
      <c r="V780" s="1168"/>
      <c r="W780" s="1168"/>
      <c r="X780" s="1168"/>
      <c r="Y780" s="1168"/>
    </row>
    <row r="781" spans="1:25" ht="14.25" customHeight="1">
      <c r="A781" s="1168"/>
      <c r="B781" s="1168"/>
      <c r="C781" s="1168"/>
      <c r="D781" s="1168"/>
      <c r="E781" s="1168"/>
      <c r="F781" s="1168"/>
      <c r="G781" s="1168"/>
      <c r="H781" s="1168"/>
      <c r="I781" s="1168"/>
      <c r="J781" s="1168"/>
      <c r="K781" s="1168"/>
      <c r="L781" s="1168"/>
      <c r="M781" s="1168"/>
      <c r="N781" s="1168"/>
      <c r="O781" s="1168"/>
      <c r="P781" s="1168"/>
      <c r="Q781" s="1168"/>
      <c r="R781" s="1168"/>
      <c r="S781" s="1168"/>
      <c r="T781" s="1168"/>
      <c r="U781" s="1168"/>
      <c r="V781" s="1168"/>
      <c r="W781" s="1168"/>
      <c r="X781" s="1168"/>
      <c r="Y781" s="1168"/>
    </row>
    <row r="782" spans="1:25" ht="14.25" customHeight="1">
      <c r="A782" s="1168"/>
      <c r="B782" s="1168"/>
      <c r="C782" s="1168"/>
      <c r="D782" s="1168"/>
      <c r="E782" s="1168"/>
      <c r="F782" s="1168"/>
      <c r="G782" s="1168"/>
      <c r="H782" s="1168"/>
      <c r="I782" s="1168"/>
      <c r="J782" s="1168"/>
      <c r="K782" s="1168"/>
      <c r="L782" s="1168"/>
      <c r="M782" s="1168"/>
      <c r="N782" s="1168"/>
      <c r="O782" s="1168"/>
      <c r="P782" s="1168"/>
      <c r="Q782" s="1168"/>
      <c r="R782" s="1168"/>
      <c r="S782" s="1168"/>
      <c r="T782" s="1168"/>
      <c r="U782" s="1168"/>
      <c r="V782" s="1168"/>
      <c r="W782" s="1168"/>
      <c r="X782" s="1168"/>
      <c r="Y782" s="1168"/>
    </row>
    <row r="783" spans="1:25" ht="14.25" customHeight="1">
      <c r="A783" s="1168"/>
      <c r="B783" s="1168"/>
      <c r="C783" s="1168"/>
      <c r="D783" s="1168"/>
      <c r="E783" s="1168"/>
      <c r="F783" s="1168"/>
      <c r="G783" s="1168"/>
      <c r="H783" s="1168"/>
      <c r="I783" s="1168"/>
      <c r="J783" s="1168"/>
      <c r="K783" s="1168"/>
      <c r="L783" s="1168"/>
      <c r="M783" s="1168"/>
      <c r="N783" s="1168"/>
      <c r="O783" s="1168"/>
      <c r="P783" s="1168"/>
      <c r="Q783" s="1168"/>
      <c r="R783" s="1168"/>
      <c r="S783" s="1168"/>
      <c r="T783" s="1168"/>
      <c r="U783" s="1168"/>
      <c r="V783" s="1168"/>
      <c r="W783" s="1168"/>
      <c r="X783" s="1168"/>
      <c r="Y783" s="1168"/>
    </row>
    <row r="784" spans="1:25" ht="14.25" customHeight="1">
      <c r="A784" s="1168"/>
      <c r="B784" s="1168"/>
      <c r="C784" s="1168"/>
      <c r="D784" s="1168"/>
      <c r="E784" s="1168"/>
      <c r="F784" s="1168"/>
      <c r="G784" s="1168"/>
      <c r="H784" s="1168"/>
      <c r="I784" s="1168"/>
      <c r="J784" s="1168"/>
      <c r="K784" s="1168"/>
      <c r="L784" s="1168"/>
      <c r="M784" s="1168"/>
      <c r="N784" s="1168"/>
      <c r="O784" s="1168"/>
      <c r="P784" s="1168"/>
      <c r="Q784" s="1168"/>
      <c r="R784" s="1168"/>
      <c r="S784" s="1168"/>
      <c r="T784" s="1168"/>
      <c r="U784" s="1168"/>
      <c r="V784" s="1168"/>
      <c r="W784" s="1168"/>
      <c r="X784" s="1168"/>
      <c r="Y784" s="1168"/>
    </row>
    <row r="785" spans="1:25" ht="14.25" customHeight="1">
      <c r="A785" s="1168"/>
      <c r="B785" s="1168"/>
      <c r="C785" s="1168"/>
      <c r="D785" s="1168"/>
      <c r="E785" s="1168"/>
      <c r="F785" s="1168"/>
      <c r="G785" s="1168"/>
      <c r="H785" s="1168"/>
      <c r="I785" s="1168"/>
      <c r="J785" s="1168"/>
      <c r="K785" s="1168"/>
      <c r="L785" s="1168"/>
      <c r="M785" s="1168"/>
      <c r="N785" s="1168"/>
      <c r="O785" s="1168"/>
      <c r="P785" s="1168"/>
      <c r="Q785" s="1168"/>
      <c r="R785" s="1168"/>
      <c r="S785" s="1168"/>
      <c r="T785" s="1168"/>
      <c r="U785" s="1168"/>
      <c r="V785" s="1168"/>
      <c r="W785" s="1168"/>
      <c r="X785" s="1168"/>
      <c r="Y785" s="1168"/>
    </row>
    <row r="786" spans="1:25" ht="14.25" customHeight="1">
      <c r="A786" s="1168"/>
      <c r="B786" s="1168"/>
      <c r="C786" s="1168"/>
      <c r="D786" s="1168"/>
      <c r="E786" s="1168"/>
      <c r="F786" s="1168"/>
      <c r="G786" s="1168"/>
      <c r="H786" s="1168"/>
      <c r="I786" s="1168"/>
      <c r="J786" s="1168"/>
      <c r="K786" s="1168"/>
      <c r="L786" s="1168"/>
      <c r="M786" s="1168"/>
      <c r="N786" s="1168"/>
      <c r="O786" s="1168"/>
      <c r="P786" s="1168"/>
      <c r="Q786" s="1168"/>
      <c r="R786" s="1168"/>
      <c r="S786" s="1168"/>
      <c r="T786" s="1168"/>
      <c r="U786" s="1168"/>
      <c r="V786" s="1168"/>
      <c r="W786" s="1168"/>
      <c r="X786" s="1168"/>
      <c r="Y786" s="1168"/>
    </row>
    <row r="787" spans="1:25" ht="14.25" customHeight="1">
      <c r="A787" s="1168"/>
      <c r="B787" s="1168"/>
      <c r="C787" s="1168"/>
      <c r="D787" s="1168"/>
      <c r="E787" s="1168"/>
      <c r="F787" s="1168"/>
      <c r="G787" s="1168"/>
      <c r="H787" s="1168"/>
      <c r="I787" s="1168"/>
      <c r="J787" s="1168"/>
      <c r="K787" s="1168"/>
      <c r="L787" s="1168"/>
      <c r="M787" s="1168"/>
      <c r="N787" s="1168"/>
      <c r="O787" s="1168"/>
      <c r="P787" s="1168"/>
      <c r="Q787" s="1168"/>
      <c r="R787" s="1168"/>
      <c r="S787" s="1168"/>
      <c r="T787" s="1168"/>
      <c r="U787" s="1168"/>
      <c r="V787" s="1168"/>
      <c r="W787" s="1168"/>
      <c r="X787" s="1168"/>
      <c r="Y787" s="1168"/>
    </row>
    <row r="788" spans="1:25" ht="14.25" customHeight="1">
      <c r="A788" s="1168"/>
      <c r="B788" s="1168"/>
      <c r="C788" s="1168"/>
      <c r="D788" s="1168"/>
      <c r="E788" s="1168"/>
      <c r="F788" s="1168"/>
      <c r="G788" s="1168"/>
      <c r="H788" s="1168"/>
      <c r="I788" s="1168"/>
      <c r="J788" s="1168"/>
      <c r="K788" s="1168"/>
      <c r="L788" s="1168"/>
      <c r="M788" s="1168"/>
      <c r="N788" s="1168"/>
      <c r="O788" s="1168"/>
      <c r="P788" s="1168"/>
      <c r="Q788" s="1168"/>
      <c r="R788" s="1168"/>
      <c r="S788" s="1168"/>
      <c r="T788" s="1168"/>
      <c r="U788" s="1168"/>
      <c r="V788" s="1168"/>
      <c r="W788" s="1168"/>
      <c r="X788" s="1168"/>
      <c r="Y788" s="1168"/>
    </row>
    <row r="789" spans="1:25" ht="14.25" customHeight="1">
      <c r="A789" s="1168"/>
      <c r="B789" s="1168"/>
      <c r="C789" s="1168"/>
      <c r="D789" s="1168"/>
      <c r="E789" s="1168"/>
      <c r="F789" s="1168"/>
      <c r="G789" s="1168"/>
      <c r="H789" s="1168"/>
      <c r="I789" s="1168"/>
      <c r="J789" s="1168"/>
      <c r="K789" s="1168"/>
      <c r="L789" s="1168"/>
      <c r="M789" s="1168"/>
      <c r="N789" s="1168"/>
      <c r="O789" s="1168"/>
      <c r="P789" s="1168"/>
      <c r="Q789" s="1168"/>
      <c r="R789" s="1168"/>
      <c r="S789" s="1168"/>
      <c r="T789" s="1168"/>
      <c r="U789" s="1168"/>
      <c r="V789" s="1168"/>
      <c r="W789" s="1168"/>
      <c r="X789" s="1168"/>
      <c r="Y789" s="1168"/>
    </row>
    <row r="790" spans="1:25" ht="14.25" customHeight="1">
      <c r="A790" s="1168"/>
      <c r="B790" s="1168"/>
      <c r="C790" s="1168"/>
      <c r="D790" s="1168"/>
      <c r="E790" s="1168"/>
      <c r="F790" s="1168"/>
      <c r="G790" s="1168"/>
      <c r="H790" s="1168"/>
      <c r="I790" s="1168"/>
      <c r="J790" s="1168"/>
      <c r="K790" s="1168"/>
      <c r="L790" s="1168"/>
      <c r="M790" s="1168"/>
      <c r="N790" s="1168"/>
      <c r="O790" s="1168"/>
      <c r="P790" s="1168"/>
      <c r="Q790" s="1168"/>
      <c r="R790" s="1168"/>
      <c r="S790" s="1168"/>
      <c r="T790" s="1168"/>
      <c r="U790" s="1168"/>
      <c r="V790" s="1168"/>
      <c r="W790" s="1168"/>
      <c r="X790" s="1168"/>
      <c r="Y790" s="1168"/>
    </row>
    <row r="791" spans="1:25" ht="14.25" customHeight="1">
      <c r="A791" s="1168"/>
      <c r="B791" s="1168"/>
      <c r="C791" s="1168"/>
      <c r="D791" s="1168"/>
      <c r="E791" s="1168"/>
      <c r="F791" s="1168"/>
      <c r="G791" s="1168"/>
      <c r="H791" s="1168"/>
      <c r="I791" s="1168"/>
      <c r="J791" s="1168"/>
      <c r="K791" s="1168"/>
      <c r="L791" s="1168"/>
      <c r="M791" s="1168"/>
      <c r="N791" s="1168"/>
      <c r="O791" s="1168"/>
      <c r="P791" s="1168"/>
      <c r="Q791" s="1168"/>
      <c r="R791" s="1168"/>
      <c r="S791" s="1168"/>
      <c r="T791" s="1168"/>
      <c r="U791" s="1168"/>
      <c r="V791" s="1168"/>
      <c r="W791" s="1168"/>
      <c r="X791" s="1168"/>
      <c r="Y791" s="1168"/>
    </row>
    <row r="792" spans="1:25" ht="14.25" customHeight="1">
      <c r="A792" s="1168"/>
      <c r="B792" s="1168"/>
      <c r="C792" s="1168"/>
      <c r="D792" s="1168"/>
      <c r="E792" s="1168"/>
      <c r="F792" s="1168"/>
      <c r="G792" s="1168"/>
      <c r="H792" s="1168"/>
      <c r="I792" s="1168"/>
      <c r="J792" s="1168"/>
      <c r="K792" s="1168"/>
      <c r="L792" s="1168"/>
      <c r="M792" s="1168"/>
      <c r="N792" s="1168"/>
      <c r="O792" s="1168"/>
      <c r="P792" s="1168"/>
      <c r="Q792" s="1168"/>
      <c r="R792" s="1168"/>
      <c r="S792" s="1168"/>
      <c r="T792" s="1168"/>
      <c r="U792" s="1168"/>
      <c r="V792" s="1168"/>
      <c r="W792" s="1168"/>
      <c r="X792" s="1168"/>
      <c r="Y792" s="1168"/>
    </row>
    <row r="793" spans="1:25" ht="14.25" customHeight="1">
      <c r="A793" s="1168"/>
      <c r="B793" s="1168"/>
      <c r="C793" s="1168"/>
      <c r="D793" s="1168"/>
      <c r="E793" s="1168"/>
      <c r="F793" s="1168"/>
      <c r="G793" s="1168"/>
      <c r="H793" s="1168"/>
      <c r="I793" s="1168"/>
      <c r="J793" s="1168"/>
      <c r="K793" s="1168"/>
      <c r="L793" s="1168"/>
      <c r="M793" s="1168"/>
      <c r="N793" s="1168"/>
      <c r="O793" s="1168"/>
      <c r="P793" s="1168"/>
      <c r="Q793" s="1168"/>
      <c r="R793" s="1168"/>
      <c r="S793" s="1168"/>
      <c r="T793" s="1168"/>
      <c r="U793" s="1168"/>
      <c r="V793" s="1168"/>
      <c r="W793" s="1168"/>
      <c r="X793" s="1168"/>
      <c r="Y793" s="1168"/>
    </row>
    <row r="794" spans="1:25" ht="14.25" customHeight="1">
      <c r="A794" s="1168"/>
      <c r="B794" s="1168"/>
      <c r="C794" s="1168"/>
      <c r="D794" s="1168"/>
      <c r="E794" s="1168"/>
      <c r="F794" s="1168"/>
      <c r="G794" s="1168"/>
      <c r="H794" s="1168"/>
      <c r="I794" s="1168"/>
      <c r="J794" s="1168"/>
      <c r="K794" s="1168"/>
      <c r="L794" s="1168"/>
      <c r="M794" s="1168"/>
      <c r="N794" s="1168"/>
      <c r="O794" s="1168"/>
      <c r="P794" s="1168"/>
      <c r="Q794" s="1168"/>
      <c r="R794" s="1168"/>
      <c r="S794" s="1168"/>
      <c r="T794" s="1168"/>
      <c r="U794" s="1168"/>
      <c r="V794" s="1168"/>
      <c r="W794" s="1168"/>
      <c r="X794" s="1168"/>
      <c r="Y794" s="1168"/>
    </row>
    <row r="795" spans="1:25" ht="14.25" customHeight="1">
      <c r="A795" s="1168"/>
      <c r="B795" s="1168"/>
      <c r="C795" s="1168"/>
      <c r="D795" s="1168"/>
      <c r="E795" s="1168"/>
      <c r="F795" s="1168"/>
      <c r="G795" s="1168"/>
      <c r="H795" s="1168"/>
      <c r="I795" s="1168"/>
      <c r="J795" s="1168"/>
      <c r="K795" s="1168"/>
      <c r="L795" s="1168"/>
      <c r="M795" s="1168"/>
      <c r="N795" s="1168"/>
      <c r="O795" s="1168"/>
      <c r="P795" s="1168"/>
      <c r="Q795" s="1168"/>
      <c r="R795" s="1168"/>
      <c r="S795" s="1168"/>
      <c r="T795" s="1168"/>
      <c r="U795" s="1168"/>
      <c r="V795" s="1168"/>
      <c r="W795" s="1168"/>
      <c r="X795" s="1168"/>
      <c r="Y795" s="1168"/>
    </row>
    <row r="796" spans="1:25" ht="14.25" customHeight="1">
      <c r="A796" s="1168"/>
      <c r="B796" s="1168"/>
      <c r="C796" s="1168"/>
      <c r="D796" s="1168"/>
      <c r="E796" s="1168"/>
      <c r="F796" s="1168"/>
      <c r="G796" s="1168"/>
      <c r="H796" s="1168"/>
      <c r="I796" s="1168"/>
      <c r="J796" s="1168"/>
      <c r="K796" s="1168"/>
      <c r="L796" s="1168"/>
      <c r="M796" s="1168"/>
      <c r="N796" s="1168"/>
      <c r="O796" s="1168"/>
      <c r="P796" s="1168"/>
      <c r="Q796" s="1168"/>
      <c r="R796" s="1168"/>
      <c r="S796" s="1168"/>
      <c r="T796" s="1168"/>
      <c r="U796" s="1168"/>
      <c r="V796" s="1168"/>
      <c r="W796" s="1168"/>
      <c r="X796" s="1168"/>
      <c r="Y796" s="1168"/>
    </row>
    <row r="797" spans="1:25" ht="14.25" customHeight="1">
      <c r="A797" s="1168"/>
      <c r="B797" s="1168"/>
      <c r="C797" s="1168"/>
      <c r="D797" s="1168"/>
      <c r="E797" s="1168"/>
      <c r="F797" s="1168"/>
      <c r="G797" s="1168"/>
      <c r="H797" s="1168"/>
      <c r="I797" s="1168"/>
      <c r="J797" s="1168"/>
      <c r="K797" s="1168"/>
      <c r="L797" s="1168"/>
      <c r="M797" s="1168"/>
      <c r="N797" s="1168"/>
      <c r="O797" s="1168"/>
      <c r="P797" s="1168"/>
      <c r="Q797" s="1168"/>
      <c r="R797" s="1168"/>
      <c r="S797" s="1168"/>
      <c r="T797" s="1168"/>
      <c r="U797" s="1168"/>
      <c r="V797" s="1168"/>
      <c r="W797" s="1168"/>
      <c r="X797" s="1168"/>
      <c r="Y797" s="1168"/>
    </row>
    <row r="798" spans="1:25" ht="14.25" customHeight="1">
      <c r="A798" s="1168"/>
      <c r="B798" s="1168"/>
      <c r="C798" s="1168"/>
      <c r="D798" s="1168"/>
      <c r="E798" s="1168"/>
      <c r="F798" s="1168"/>
      <c r="G798" s="1168"/>
      <c r="H798" s="1168"/>
      <c r="I798" s="1168"/>
      <c r="J798" s="1168"/>
      <c r="K798" s="1168"/>
      <c r="L798" s="1168"/>
      <c r="M798" s="1168"/>
      <c r="N798" s="1168"/>
      <c r="O798" s="1168"/>
      <c r="P798" s="1168"/>
      <c r="Q798" s="1168"/>
      <c r="R798" s="1168"/>
      <c r="S798" s="1168"/>
      <c r="T798" s="1168"/>
      <c r="U798" s="1168"/>
      <c r="V798" s="1168"/>
      <c r="W798" s="1168"/>
      <c r="X798" s="1168"/>
      <c r="Y798" s="1168"/>
    </row>
    <row r="799" spans="1:25" ht="14.25" customHeight="1">
      <c r="A799" s="1168"/>
      <c r="B799" s="1168"/>
      <c r="C799" s="1168"/>
      <c r="D799" s="1168"/>
      <c r="E799" s="1168"/>
      <c r="F799" s="1168"/>
      <c r="G799" s="1168"/>
      <c r="H799" s="1168"/>
      <c r="I799" s="1168"/>
      <c r="J799" s="1168"/>
      <c r="K799" s="1168"/>
      <c r="L799" s="1168"/>
      <c r="M799" s="1168"/>
      <c r="N799" s="1168"/>
      <c r="O799" s="1168"/>
      <c r="P799" s="1168"/>
      <c r="Q799" s="1168"/>
      <c r="R799" s="1168"/>
      <c r="S799" s="1168"/>
      <c r="T799" s="1168"/>
      <c r="U799" s="1168"/>
      <c r="V799" s="1168"/>
      <c r="W799" s="1168"/>
      <c r="X799" s="1168"/>
      <c r="Y799" s="1168"/>
    </row>
    <row r="800" spans="1:25" ht="14.25" customHeight="1">
      <c r="A800" s="1168"/>
      <c r="B800" s="1168"/>
      <c r="C800" s="1168"/>
      <c r="D800" s="1168"/>
      <c r="E800" s="1168"/>
      <c r="F800" s="1168"/>
      <c r="G800" s="1168"/>
      <c r="H800" s="1168"/>
      <c r="I800" s="1168"/>
      <c r="J800" s="1168"/>
      <c r="K800" s="1168"/>
      <c r="L800" s="1168"/>
      <c r="M800" s="1168"/>
      <c r="N800" s="1168"/>
      <c r="O800" s="1168"/>
      <c r="P800" s="1168"/>
      <c r="Q800" s="1168"/>
      <c r="R800" s="1168"/>
      <c r="S800" s="1168"/>
      <c r="T800" s="1168"/>
      <c r="U800" s="1168"/>
      <c r="V800" s="1168"/>
      <c r="W800" s="1168"/>
      <c r="X800" s="1168"/>
      <c r="Y800" s="1168"/>
    </row>
    <row r="801" spans="1:25" ht="14.25" customHeight="1">
      <c r="A801" s="1168"/>
      <c r="B801" s="1168"/>
      <c r="C801" s="1168"/>
      <c r="D801" s="1168"/>
      <c r="E801" s="1168"/>
      <c r="F801" s="1168"/>
      <c r="G801" s="1168"/>
      <c r="H801" s="1168"/>
      <c r="I801" s="1168"/>
      <c r="J801" s="1168"/>
      <c r="K801" s="1168"/>
      <c r="L801" s="1168"/>
      <c r="M801" s="1168"/>
      <c r="N801" s="1168"/>
      <c r="O801" s="1168"/>
      <c r="P801" s="1168"/>
      <c r="Q801" s="1168"/>
      <c r="R801" s="1168"/>
      <c r="S801" s="1168"/>
      <c r="T801" s="1168"/>
      <c r="U801" s="1168"/>
      <c r="V801" s="1168"/>
      <c r="W801" s="1168"/>
      <c r="X801" s="1168"/>
      <c r="Y801" s="1168"/>
    </row>
    <row r="802" spans="1:25" ht="14.25" customHeight="1">
      <c r="A802" s="1168"/>
      <c r="B802" s="1168"/>
      <c r="C802" s="1168"/>
      <c r="D802" s="1168"/>
      <c r="E802" s="1168"/>
      <c r="F802" s="1168"/>
      <c r="G802" s="1168"/>
      <c r="H802" s="1168"/>
      <c r="I802" s="1168"/>
      <c r="J802" s="1168"/>
      <c r="K802" s="1168"/>
      <c r="L802" s="1168"/>
      <c r="M802" s="1168"/>
      <c r="N802" s="1168"/>
      <c r="O802" s="1168"/>
      <c r="P802" s="1168"/>
      <c r="Q802" s="1168"/>
      <c r="R802" s="1168"/>
      <c r="S802" s="1168"/>
      <c r="T802" s="1168"/>
      <c r="U802" s="1168"/>
      <c r="V802" s="1168"/>
      <c r="W802" s="1168"/>
      <c r="X802" s="1168"/>
      <c r="Y802" s="1168"/>
    </row>
    <row r="803" spans="1:25" ht="14.25" customHeight="1">
      <c r="A803" s="1168"/>
      <c r="B803" s="1168"/>
      <c r="C803" s="1168"/>
      <c r="D803" s="1168"/>
      <c r="E803" s="1168"/>
      <c r="F803" s="1168"/>
      <c r="G803" s="1168"/>
      <c r="H803" s="1168"/>
      <c r="I803" s="1168"/>
      <c r="J803" s="1168"/>
      <c r="K803" s="1168"/>
      <c r="L803" s="1168"/>
      <c r="M803" s="1168"/>
      <c r="N803" s="1168"/>
      <c r="O803" s="1168"/>
      <c r="P803" s="1168"/>
      <c r="Q803" s="1168"/>
      <c r="R803" s="1168"/>
      <c r="S803" s="1168"/>
      <c r="T803" s="1168"/>
      <c r="U803" s="1168"/>
      <c r="V803" s="1168"/>
      <c r="W803" s="1168"/>
      <c r="X803" s="1168"/>
      <c r="Y803" s="1168"/>
    </row>
    <row r="804" spans="1:25" ht="14.25" customHeight="1">
      <c r="A804" s="1168"/>
      <c r="B804" s="1168"/>
      <c r="C804" s="1168"/>
      <c r="D804" s="1168"/>
      <c r="E804" s="1168"/>
      <c r="F804" s="1168"/>
      <c r="G804" s="1168"/>
      <c r="H804" s="1168"/>
      <c r="I804" s="1168"/>
      <c r="J804" s="1168"/>
      <c r="K804" s="1168"/>
      <c r="L804" s="1168"/>
      <c r="M804" s="1168"/>
      <c r="N804" s="1168"/>
      <c r="O804" s="1168"/>
      <c r="P804" s="1168"/>
      <c r="Q804" s="1168"/>
      <c r="R804" s="1168"/>
      <c r="S804" s="1168"/>
      <c r="T804" s="1168"/>
      <c r="U804" s="1168"/>
      <c r="V804" s="1168"/>
      <c r="W804" s="1168"/>
      <c r="X804" s="1168"/>
      <c r="Y804" s="1168"/>
    </row>
    <row r="805" spans="1:25" ht="14.25" customHeight="1">
      <c r="A805" s="1168"/>
      <c r="B805" s="1168"/>
      <c r="C805" s="1168"/>
      <c r="D805" s="1168"/>
      <c r="E805" s="1168"/>
      <c r="F805" s="1168"/>
      <c r="G805" s="1168"/>
      <c r="H805" s="1168"/>
      <c r="I805" s="1168"/>
      <c r="J805" s="1168"/>
      <c r="K805" s="1168"/>
      <c r="L805" s="1168"/>
      <c r="M805" s="1168"/>
      <c r="N805" s="1168"/>
      <c r="O805" s="1168"/>
      <c r="P805" s="1168"/>
      <c r="Q805" s="1168"/>
      <c r="R805" s="1168"/>
      <c r="S805" s="1168"/>
      <c r="T805" s="1168"/>
      <c r="U805" s="1168"/>
      <c r="V805" s="1168"/>
      <c r="W805" s="1168"/>
      <c r="X805" s="1168"/>
      <c r="Y805" s="1168"/>
    </row>
    <row r="806" spans="1:25" ht="14.25" customHeight="1">
      <c r="A806" s="1168"/>
      <c r="B806" s="1168"/>
      <c r="C806" s="1168"/>
      <c r="D806" s="1168"/>
      <c r="E806" s="1168"/>
      <c r="F806" s="1168"/>
      <c r="G806" s="1168"/>
      <c r="H806" s="1168"/>
      <c r="I806" s="1168"/>
      <c r="J806" s="1168"/>
      <c r="K806" s="1168"/>
      <c r="L806" s="1168"/>
      <c r="M806" s="1168"/>
      <c r="N806" s="1168"/>
      <c r="O806" s="1168"/>
      <c r="P806" s="1168"/>
      <c r="Q806" s="1168"/>
      <c r="R806" s="1168"/>
      <c r="S806" s="1168"/>
      <c r="T806" s="1168"/>
      <c r="U806" s="1168"/>
      <c r="V806" s="1168"/>
      <c r="W806" s="1168"/>
      <c r="X806" s="1168"/>
      <c r="Y806" s="1168"/>
    </row>
    <row r="807" spans="1:25" ht="14.25" customHeight="1">
      <c r="A807" s="1168"/>
      <c r="B807" s="1168"/>
      <c r="C807" s="1168"/>
      <c r="D807" s="1168"/>
      <c r="E807" s="1168"/>
      <c r="F807" s="1168"/>
      <c r="G807" s="1168"/>
      <c r="H807" s="1168"/>
      <c r="I807" s="1168"/>
      <c r="J807" s="1168"/>
      <c r="K807" s="1168"/>
      <c r="L807" s="1168"/>
      <c r="M807" s="1168"/>
      <c r="N807" s="1168"/>
      <c r="O807" s="1168"/>
      <c r="P807" s="1168"/>
      <c r="Q807" s="1168"/>
      <c r="R807" s="1168"/>
      <c r="S807" s="1168"/>
      <c r="T807" s="1168"/>
      <c r="U807" s="1168"/>
      <c r="V807" s="1168"/>
      <c r="W807" s="1168"/>
      <c r="X807" s="1168"/>
      <c r="Y807" s="1168"/>
    </row>
    <row r="808" spans="1:25" ht="14.25" customHeight="1">
      <c r="A808" s="1168"/>
      <c r="B808" s="1168"/>
      <c r="C808" s="1168"/>
      <c r="D808" s="1168"/>
      <c r="E808" s="1168"/>
      <c r="F808" s="1168"/>
      <c r="G808" s="1168"/>
      <c r="H808" s="1168"/>
      <c r="I808" s="1168"/>
      <c r="J808" s="1168"/>
      <c r="K808" s="1168"/>
      <c r="L808" s="1168"/>
      <c r="M808" s="1168"/>
      <c r="N808" s="1168"/>
      <c r="O808" s="1168"/>
      <c r="P808" s="1168"/>
      <c r="Q808" s="1168"/>
      <c r="R808" s="1168"/>
      <c r="S808" s="1168"/>
      <c r="T808" s="1168"/>
      <c r="U808" s="1168"/>
      <c r="V808" s="1168"/>
      <c r="W808" s="1168"/>
      <c r="X808" s="1168"/>
      <c r="Y808" s="1168"/>
    </row>
    <row r="809" spans="1:25" ht="14.25" customHeight="1">
      <c r="A809" s="1168"/>
      <c r="B809" s="1168"/>
      <c r="C809" s="1168"/>
      <c r="D809" s="1168"/>
      <c r="E809" s="1168"/>
      <c r="F809" s="1168"/>
      <c r="G809" s="1168"/>
      <c r="H809" s="1168"/>
      <c r="I809" s="1168"/>
      <c r="J809" s="1168"/>
      <c r="K809" s="1168"/>
      <c r="L809" s="1168"/>
      <c r="M809" s="1168"/>
      <c r="N809" s="1168"/>
      <c r="O809" s="1168"/>
      <c r="P809" s="1168"/>
      <c r="Q809" s="1168"/>
      <c r="R809" s="1168"/>
      <c r="S809" s="1168"/>
      <c r="T809" s="1168"/>
      <c r="U809" s="1168"/>
      <c r="V809" s="1168"/>
      <c r="W809" s="1168"/>
      <c r="X809" s="1168"/>
      <c r="Y809" s="1168"/>
    </row>
    <row r="810" spans="1:25" ht="14.25" customHeight="1">
      <c r="A810" s="1168"/>
      <c r="B810" s="1168"/>
      <c r="C810" s="1168"/>
      <c r="D810" s="1168"/>
      <c r="E810" s="1168"/>
      <c r="F810" s="1168"/>
      <c r="G810" s="1168"/>
      <c r="H810" s="1168"/>
      <c r="I810" s="1168"/>
      <c r="J810" s="1168"/>
      <c r="K810" s="1168"/>
      <c r="L810" s="1168"/>
      <c r="M810" s="1168"/>
      <c r="N810" s="1168"/>
      <c r="O810" s="1168"/>
      <c r="P810" s="1168"/>
      <c r="Q810" s="1168"/>
      <c r="R810" s="1168"/>
      <c r="S810" s="1168"/>
      <c r="T810" s="1168"/>
      <c r="U810" s="1168"/>
      <c r="V810" s="1168"/>
      <c r="W810" s="1168"/>
      <c r="X810" s="1168"/>
      <c r="Y810" s="1168"/>
    </row>
    <row r="811" spans="1:25" ht="14.25" customHeight="1">
      <c r="A811" s="1168"/>
      <c r="B811" s="1168"/>
      <c r="C811" s="1168"/>
      <c r="D811" s="1168"/>
      <c r="E811" s="1168"/>
      <c r="F811" s="1168"/>
      <c r="G811" s="1168"/>
      <c r="H811" s="1168"/>
      <c r="I811" s="1168"/>
      <c r="J811" s="1168"/>
      <c r="K811" s="1168"/>
      <c r="L811" s="1168"/>
      <c r="M811" s="1168"/>
      <c r="N811" s="1168"/>
      <c r="O811" s="1168"/>
      <c r="P811" s="1168"/>
      <c r="Q811" s="1168"/>
      <c r="R811" s="1168"/>
      <c r="S811" s="1168"/>
      <c r="T811" s="1168"/>
      <c r="U811" s="1168"/>
      <c r="V811" s="1168"/>
      <c r="W811" s="1168"/>
      <c r="X811" s="1168"/>
      <c r="Y811" s="1168"/>
    </row>
    <row r="812" spans="1:25" ht="14.25" customHeight="1">
      <c r="A812" s="1168"/>
      <c r="B812" s="1168"/>
      <c r="C812" s="1168"/>
      <c r="D812" s="1168"/>
      <c r="E812" s="1168"/>
      <c r="F812" s="1168"/>
      <c r="G812" s="1168"/>
      <c r="H812" s="1168"/>
      <c r="I812" s="1168"/>
      <c r="J812" s="1168"/>
      <c r="K812" s="1168"/>
      <c r="L812" s="1168"/>
      <c r="M812" s="1168"/>
      <c r="N812" s="1168"/>
      <c r="O812" s="1168"/>
      <c r="P812" s="1168"/>
      <c r="Q812" s="1168"/>
      <c r="R812" s="1168"/>
      <c r="S812" s="1168"/>
      <c r="T812" s="1168"/>
      <c r="U812" s="1168"/>
      <c r="V812" s="1168"/>
      <c r="W812" s="1168"/>
      <c r="X812" s="1168"/>
      <c r="Y812" s="1168"/>
    </row>
    <row r="813" spans="1:25" ht="14.25" customHeight="1">
      <c r="A813" s="1168"/>
      <c r="B813" s="1168"/>
      <c r="C813" s="1168"/>
      <c r="D813" s="1168"/>
      <c r="E813" s="1168"/>
      <c r="F813" s="1168"/>
      <c r="G813" s="1168"/>
      <c r="H813" s="1168"/>
      <c r="I813" s="1168"/>
      <c r="J813" s="1168"/>
      <c r="K813" s="1168"/>
      <c r="L813" s="1168"/>
      <c r="M813" s="1168"/>
      <c r="N813" s="1168"/>
      <c r="O813" s="1168"/>
      <c r="P813" s="1168"/>
      <c r="Q813" s="1168"/>
      <c r="R813" s="1168"/>
      <c r="S813" s="1168"/>
      <c r="T813" s="1168"/>
      <c r="U813" s="1168"/>
      <c r="V813" s="1168"/>
      <c r="W813" s="1168"/>
      <c r="X813" s="1168"/>
      <c r="Y813" s="1168"/>
    </row>
    <row r="814" spans="1:25" ht="14.25" customHeight="1">
      <c r="A814" s="1168"/>
      <c r="B814" s="1168"/>
      <c r="C814" s="1168"/>
      <c r="D814" s="1168"/>
      <c r="E814" s="1168"/>
      <c r="F814" s="1168"/>
      <c r="G814" s="1168"/>
      <c r="H814" s="1168"/>
      <c r="I814" s="1168"/>
      <c r="J814" s="1168"/>
      <c r="K814" s="1168"/>
      <c r="L814" s="1168"/>
      <c r="M814" s="1168"/>
      <c r="N814" s="1168"/>
      <c r="O814" s="1168"/>
      <c r="P814" s="1168"/>
      <c r="Q814" s="1168"/>
      <c r="R814" s="1168"/>
      <c r="S814" s="1168"/>
      <c r="T814" s="1168"/>
      <c r="U814" s="1168"/>
      <c r="V814" s="1168"/>
      <c r="W814" s="1168"/>
      <c r="X814" s="1168"/>
      <c r="Y814" s="1168"/>
    </row>
    <row r="815" spans="1:25" ht="14.25" customHeight="1">
      <c r="A815" s="1168"/>
      <c r="B815" s="1168"/>
      <c r="C815" s="1168"/>
      <c r="D815" s="1168"/>
      <c r="E815" s="1168"/>
      <c r="F815" s="1168"/>
      <c r="G815" s="1168"/>
      <c r="H815" s="1168"/>
      <c r="I815" s="1168"/>
      <c r="J815" s="1168"/>
      <c r="K815" s="1168"/>
      <c r="L815" s="1168"/>
      <c r="M815" s="1168"/>
      <c r="N815" s="1168"/>
      <c r="O815" s="1168"/>
      <c r="P815" s="1168"/>
      <c r="Q815" s="1168"/>
      <c r="R815" s="1168"/>
      <c r="S815" s="1168"/>
      <c r="T815" s="1168"/>
      <c r="U815" s="1168"/>
      <c r="V815" s="1168"/>
      <c r="W815" s="1168"/>
      <c r="X815" s="1168"/>
      <c r="Y815" s="1168"/>
    </row>
    <row r="816" spans="1:25" ht="14.25" customHeight="1">
      <c r="A816" s="1168"/>
      <c r="B816" s="1168"/>
      <c r="C816" s="1168"/>
      <c r="D816" s="1168"/>
      <c r="E816" s="1168"/>
      <c r="F816" s="1168"/>
      <c r="G816" s="1168"/>
      <c r="H816" s="1168"/>
      <c r="I816" s="1168"/>
      <c r="J816" s="1168"/>
      <c r="K816" s="1168"/>
      <c r="L816" s="1168"/>
      <c r="M816" s="1168"/>
      <c r="N816" s="1168"/>
      <c r="O816" s="1168"/>
      <c r="P816" s="1168"/>
      <c r="Q816" s="1168"/>
      <c r="R816" s="1168"/>
      <c r="S816" s="1168"/>
      <c r="T816" s="1168"/>
      <c r="U816" s="1168"/>
      <c r="V816" s="1168"/>
      <c r="W816" s="1168"/>
      <c r="X816" s="1168"/>
      <c r="Y816" s="1168"/>
    </row>
    <row r="817" spans="1:25" ht="14.25" customHeight="1">
      <c r="A817" s="1168"/>
      <c r="B817" s="1168"/>
      <c r="C817" s="1168"/>
      <c r="D817" s="1168"/>
      <c r="E817" s="1168"/>
      <c r="F817" s="1168"/>
      <c r="G817" s="1168"/>
      <c r="H817" s="1168"/>
      <c r="I817" s="1168"/>
      <c r="J817" s="1168"/>
      <c r="K817" s="1168"/>
      <c r="L817" s="1168"/>
      <c r="M817" s="1168"/>
      <c r="N817" s="1168"/>
      <c r="O817" s="1168"/>
      <c r="P817" s="1168"/>
      <c r="Q817" s="1168"/>
      <c r="R817" s="1168"/>
      <c r="S817" s="1168"/>
      <c r="T817" s="1168"/>
      <c r="U817" s="1168"/>
      <c r="V817" s="1168"/>
      <c r="W817" s="1168"/>
      <c r="X817" s="1168"/>
      <c r="Y817" s="1168"/>
    </row>
    <row r="818" spans="1:25" ht="14.25" customHeight="1">
      <c r="A818" s="1168"/>
      <c r="B818" s="1168"/>
      <c r="C818" s="1168"/>
      <c r="D818" s="1168"/>
      <c r="E818" s="1168"/>
      <c r="F818" s="1168"/>
      <c r="G818" s="1168"/>
      <c r="H818" s="1168"/>
      <c r="I818" s="1168"/>
      <c r="J818" s="1168"/>
      <c r="K818" s="1168"/>
      <c r="L818" s="1168"/>
      <c r="M818" s="1168"/>
      <c r="N818" s="1168"/>
      <c r="O818" s="1168"/>
      <c r="P818" s="1168"/>
      <c r="Q818" s="1168"/>
      <c r="R818" s="1168"/>
      <c r="S818" s="1168"/>
      <c r="T818" s="1168"/>
      <c r="U818" s="1168"/>
      <c r="V818" s="1168"/>
      <c r="W818" s="1168"/>
      <c r="X818" s="1168"/>
      <c r="Y818" s="1168"/>
    </row>
    <row r="819" spans="1:25" ht="14.25" customHeight="1">
      <c r="A819" s="1168"/>
      <c r="B819" s="1168"/>
      <c r="C819" s="1168"/>
      <c r="D819" s="1168"/>
      <c r="E819" s="1168"/>
      <c r="F819" s="1168"/>
      <c r="G819" s="1168"/>
      <c r="H819" s="1168"/>
      <c r="I819" s="1168"/>
      <c r="J819" s="1168"/>
      <c r="K819" s="1168"/>
      <c r="L819" s="1168"/>
      <c r="M819" s="1168"/>
      <c r="N819" s="1168"/>
      <c r="O819" s="1168"/>
      <c r="P819" s="1168"/>
      <c r="Q819" s="1168"/>
      <c r="R819" s="1168"/>
      <c r="S819" s="1168"/>
      <c r="T819" s="1168"/>
      <c r="U819" s="1168"/>
      <c r="V819" s="1168"/>
      <c r="W819" s="1168"/>
      <c r="X819" s="1168"/>
      <c r="Y819" s="1168"/>
    </row>
    <row r="820" spans="1:25" ht="14.25" customHeight="1">
      <c r="A820" s="1168"/>
      <c r="B820" s="1168"/>
      <c r="C820" s="1168"/>
      <c r="D820" s="1168"/>
      <c r="E820" s="1168"/>
      <c r="F820" s="1168"/>
      <c r="G820" s="1168"/>
      <c r="H820" s="1168"/>
      <c r="I820" s="1168"/>
      <c r="J820" s="1168"/>
      <c r="K820" s="1168"/>
      <c r="L820" s="1168"/>
      <c r="M820" s="1168"/>
      <c r="N820" s="1168"/>
      <c r="O820" s="1168"/>
      <c r="P820" s="1168"/>
      <c r="Q820" s="1168"/>
      <c r="R820" s="1168"/>
      <c r="S820" s="1168"/>
      <c r="T820" s="1168"/>
      <c r="U820" s="1168"/>
      <c r="V820" s="1168"/>
      <c r="W820" s="1168"/>
      <c r="X820" s="1168"/>
      <c r="Y820" s="1168"/>
    </row>
    <row r="821" spans="1:25" ht="14.25" customHeight="1">
      <c r="A821" s="1168"/>
      <c r="B821" s="1168"/>
      <c r="C821" s="1168"/>
      <c r="D821" s="1168"/>
      <c r="E821" s="1168"/>
      <c r="F821" s="1168"/>
      <c r="G821" s="1168"/>
      <c r="H821" s="1168"/>
      <c r="I821" s="1168"/>
      <c r="J821" s="1168"/>
      <c r="K821" s="1168"/>
      <c r="L821" s="1168"/>
      <c r="M821" s="1168"/>
      <c r="N821" s="1168"/>
      <c r="O821" s="1168"/>
      <c r="P821" s="1168"/>
      <c r="Q821" s="1168"/>
      <c r="R821" s="1168"/>
      <c r="S821" s="1168"/>
      <c r="T821" s="1168"/>
      <c r="U821" s="1168"/>
      <c r="V821" s="1168"/>
      <c r="W821" s="1168"/>
      <c r="X821" s="1168"/>
      <c r="Y821" s="1168"/>
    </row>
    <row r="822" spans="1:25" ht="14.25" customHeight="1">
      <c r="A822" s="1168"/>
      <c r="B822" s="1168"/>
      <c r="C822" s="1168"/>
      <c r="D822" s="1168"/>
      <c r="E822" s="1168"/>
      <c r="F822" s="1168"/>
      <c r="G822" s="1168"/>
      <c r="H822" s="1168"/>
      <c r="I822" s="1168"/>
      <c r="J822" s="1168"/>
      <c r="K822" s="1168"/>
      <c r="L822" s="1168"/>
      <c r="M822" s="1168"/>
      <c r="N822" s="1168"/>
      <c r="O822" s="1168"/>
      <c r="P822" s="1168"/>
      <c r="Q822" s="1168"/>
      <c r="R822" s="1168"/>
      <c r="S822" s="1168"/>
      <c r="T822" s="1168"/>
      <c r="U822" s="1168"/>
      <c r="V822" s="1168"/>
      <c r="W822" s="1168"/>
      <c r="X822" s="1168"/>
      <c r="Y822" s="1168"/>
    </row>
    <row r="823" spans="1:25" ht="14.25" customHeight="1">
      <c r="A823" s="1168"/>
      <c r="B823" s="1168"/>
      <c r="C823" s="1168"/>
      <c r="D823" s="1168"/>
      <c r="E823" s="1168"/>
      <c r="F823" s="1168"/>
      <c r="G823" s="1168"/>
      <c r="H823" s="1168"/>
      <c r="I823" s="1168"/>
      <c r="J823" s="1168"/>
      <c r="K823" s="1168"/>
      <c r="L823" s="1168"/>
      <c r="M823" s="1168"/>
      <c r="N823" s="1168"/>
      <c r="O823" s="1168"/>
      <c r="P823" s="1168"/>
      <c r="Q823" s="1168"/>
      <c r="R823" s="1168"/>
      <c r="S823" s="1168"/>
      <c r="T823" s="1168"/>
      <c r="U823" s="1168"/>
      <c r="V823" s="1168"/>
      <c r="W823" s="1168"/>
      <c r="X823" s="1168"/>
      <c r="Y823" s="1168"/>
    </row>
    <row r="824" spans="1:25" ht="14.25" customHeight="1">
      <c r="A824" s="1168"/>
      <c r="B824" s="1168"/>
      <c r="C824" s="1168"/>
      <c r="D824" s="1168"/>
      <c r="E824" s="1168"/>
      <c r="F824" s="1168"/>
      <c r="G824" s="1168"/>
      <c r="H824" s="1168"/>
      <c r="I824" s="1168"/>
      <c r="J824" s="1168"/>
      <c r="K824" s="1168"/>
      <c r="L824" s="1168"/>
      <c r="M824" s="1168"/>
      <c r="N824" s="1168"/>
      <c r="O824" s="1168"/>
      <c r="P824" s="1168"/>
      <c r="Q824" s="1168"/>
      <c r="R824" s="1168"/>
      <c r="S824" s="1168"/>
      <c r="T824" s="1168"/>
      <c r="U824" s="1168"/>
      <c r="V824" s="1168"/>
      <c r="W824" s="1168"/>
      <c r="X824" s="1168"/>
      <c r="Y824" s="1168"/>
    </row>
    <row r="825" spans="1:25" ht="14.25" customHeight="1">
      <c r="A825" s="1168"/>
      <c r="B825" s="1168"/>
      <c r="C825" s="1168"/>
      <c r="D825" s="1168"/>
      <c r="E825" s="1168"/>
      <c r="F825" s="1168"/>
      <c r="G825" s="1168"/>
      <c r="H825" s="1168"/>
      <c r="I825" s="1168"/>
      <c r="J825" s="1168"/>
      <c r="K825" s="1168"/>
      <c r="L825" s="1168"/>
      <c r="M825" s="1168"/>
      <c r="N825" s="1168"/>
      <c r="O825" s="1168"/>
      <c r="P825" s="1168"/>
      <c r="Q825" s="1168"/>
      <c r="R825" s="1168"/>
      <c r="S825" s="1168"/>
      <c r="T825" s="1168"/>
      <c r="U825" s="1168"/>
      <c r="V825" s="1168"/>
      <c r="W825" s="1168"/>
      <c r="X825" s="1168"/>
      <c r="Y825" s="1168"/>
    </row>
    <row r="826" spans="1:25" ht="14.25" customHeight="1">
      <c r="A826" s="1168"/>
      <c r="B826" s="1168"/>
      <c r="C826" s="1168"/>
      <c r="D826" s="1168"/>
      <c r="E826" s="1168"/>
      <c r="F826" s="1168"/>
      <c r="G826" s="1168"/>
      <c r="H826" s="1168"/>
      <c r="I826" s="1168"/>
      <c r="J826" s="1168"/>
      <c r="K826" s="1168"/>
      <c r="L826" s="1168"/>
      <c r="M826" s="1168"/>
      <c r="N826" s="1168"/>
      <c r="O826" s="1168"/>
      <c r="P826" s="1168"/>
      <c r="Q826" s="1168"/>
      <c r="R826" s="1168"/>
      <c r="S826" s="1168"/>
      <c r="T826" s="1168"/>
      <c r="U826" s="1168"/>
      <c r="V826" s="1168"/>
      <c r="W826" s="1168"/>
      <c r="X826" s="1168"/>
      <c r="Y826" s="1168"/>
    </row>
    <row r="827" spans="1:25" ht="14.25" customHeight="1">
      <c r="A827" s="1168"/>
      <c r="B827" s="1168"/>
      <c r="C827" s="1168"/>
      <c r="D827" s="1168"/>
      <c r="E827" s="1168"/>
      <c r="F827" s="1168"/>
      <c r="G827" s="1168"/>
      <c r="H827" s="1168"/>
      <c r="I827" s="1168"/>
      <c r="J827" s="1168"/>
      <c r="K827" s="1168"/>
      <c r="L827" s="1168"/>
      <c r="M827" s="1168"/>
      <c r="N827" s="1168"/>
      <c r="O827" s="1168"/>
      <c r="P827" s="1168"/>
      <c r="Q827" s="1168"/>
      <c r="R827" s="1168"/>
      <c r="S827" s="1168"/>
      <c r="T827" s="1168"/>
      <c r="U827" s="1168"/>
      <c r="V827" s="1168"/>
      <c r="W827" s="1168"/>
      <c r="X827" s="1168"/>
      <c r="Y827" s="1168"/>
    </row>
    <row r="828" spans="1:25" ht="14.25" customHeight="1">
      <c r="A828" s="1168"/>
      <c r="B828" s="1168"/>
      <c r="C828" s="1168"/>
      <c r="D828" s="1168"/>
      <c r="E828" s="1168"/>
      <c r="F828" s="1168"/>
      <c r="G828" s="1168"/>
      <c r="H828" s="1168"/>
      <c r="I828" s="1168"/>
      <c r="J828" s="1168"/>
      <c r="K828" s="1168"/>
      <c r="L828" s="1168"/>
      <c r="M828" s="1168"/>
      <c r="N828" s="1168"/>
      <c r="O828" s="1168"/>
      <c r="P828" s="1168"/>
      <c r="Q828" s="1168"/>
      <c r="R828" s="1168"/>
      <c r="S828" s="1168"/>
      <c r="T828" s="1168"/>
      <c r="U828" s="1168"/>
      <c r="V828" s="1168"/>
      <c r="W828" s="1168"/>
      <c r="X828" s="1168"/>
      <c r="Y828" s="1168"/>
    </row>
    <row r="829" spans="1:25" ht="14.25" customHeight="1">
      <c r="A829" s="1168"/>
      <c r="B829" s="1168"/>
      <c r="C829" s="1168"/>
      <c r="D829" s="1168"/>
      <c r="E829" s="1168"/>
      <c r="F829" s="1168"/>
      <c r="G829" s="1168"/>
      <c r="H829" s="1168"/>
      <c r="I829" s="1168"/>
      <c r="J829" s="1168"/>
      <c r="K829" s="1168"/>
      <c r="L829" s="1168"/>
      <c r="M829" s="1168"/>
      <c r="N829" s="1168"/>
      <c r="O829" s="1168"/>
      <c r="P829" s="1168"/>
      <c r="Q829" s="1168"/>
      <c r="R829" s="1168"/>
      <c r="S829" s="1168"/>
      <c r="T829" s="1168"/>
      <c r="U829" s="1168"/>
      <c r="V829" s="1168"/>
      <c r="W829" s="1168"/>
      <c r="X829" s="1168"/>
      <c r="Y829" s="1168"/>
    </row>
    <row r="830" spans="1:25" ht="14.25" customHeight="1">
      <c r="A830" s="1168"/>
      <c r="B830" s="1168"/>
      <c r="C830" s="1168"/>
      <c r="D830" s="1168"/>
      <c r="E830" s="1168"/>
      <c r="F830" s="1168"/>
      <c r="G830" s="1168"/>
      <c r="H830" s="1168"/>
      <c r="I830" s="1168"/>
      <c r="J830" s="1168"/>
      <c r="K830" s="1168"/>
      <c r="L830" s="1168"/>
      <c r="M830" s="1168"/>
      <c r="N830" s="1168"/>
      <c r="O830" s="1168"/>
      <c r="P830" s="1168"/>
      <c r="Q830" s="1168"/>
      <c r="R830" s="1168"/>
      <c r="S830" s="1168"/>
      <c r="T830" s="1168"/>
      <c r="U830" s="1168"/>
      <c r="V830" s="1168"/>
      <c r="W830" s="1168"/>
      <c r="X830" s="1168"/>
      <c r="Y830" s="1168"/>
    </row>
    <row r="831" spans="1:25" ht="14.25" customHeight="1">
      <c r="A831" s="1168"/>
      <c r="B831" s="1168"/>
      <c r="C831" s="1168"/>
      <c r="D831" s="1168"/>
      <c r="E831" s="1168"/>
      <c r="F831" s="1168"/>
      <c r="G831" s="1168"/>
      <c r="H831" s="1168"/>
      <c r="I831" s="1168"/>
      <c r="J831" s="1168"/>
      <c r="K831" s="1168"/>
      <c r="L831" s="1168"/>
      <c r="M831" s="1168"/>
      <c r="N831" s="1168"/>
      <c r="O831" s="1168"/>
      <c r="P831" s="1168"/>
      <c r="Q831" s="1168"/>
      <c r="R831" s="1168"/>
      <c r="S831" s="1168"/>
      <c r="T831" s="1168"/>
      <c r="U831" s="1168"/>
      <c r="V831" s="1168"/>
      <c r="W831" s="1168"/>
      <c r="X831" s="1168"/>
      <c r="Y831" s="1168"/>
    </row>
    <row r="832" spans="1:25" ht="14.25" customHeight="1">
      <c r="A832" s="1168"/>
      <c r="B832" s="1168"/>
      <c r="C832" s="1168"/>
      <c r="D832" s="1168"/>
      <c r="E832" s="1168"/>
      <c r="F832" s="1168"/>
      <c r="G832" s="1168"/>
      <c r="H832" s="1168"/>
      <c r="I832" s="1168"/>
      <c r="J832" s="1168"/>
      <c r="K832" s="1168"/>
      <c r="L832" s="1168"/>
      <c r="M832" s="1168"/>
      <c r="N832" s="1168"/>
      <c r="O832" s="1168"/>
      <c r="P832" s="1168"/>
      <c r="Q832" s="1168"/>
      <c r="R832" s="1168"/>
      <c r="S832" s="1168"/>
      <c r="T832" s="1168"/>
      <c r="U832" s="1168"/>
      <c r="V832" s="1168"/>
      <c r="W832" s="1168"/>
      <c r="X832" s="1168"/>
      <c r="Y832" s="1168"/>
    </row>
    <row r="833" spans="1:25" ht="14.25" customHeight="1">
      <c r="A833" s="1168"/>
      <c r="B833" s="1168"/>
      <c r="C833" s="1168"/>
      <c r="D833" s="1168"/>
      <c r="E833" s="1168"/>
      <c r="F833" s="1168"/>
      <c r="G833" s="1168"/>
      <c r="H833" s="1168"/>
      <c r="I833" s="1168"/>
      <c r="J833" s="1168"/>
      <c r="K833" s="1168"/>
      <c r="L833" s="1168"/>
      <c r="M833" s="1168"/>
      <c r="N833" s="1168"/>
      <c r="O833" s="1168"/>
      <c r="P833" s="1168"/>
      <c r="Q833" s="1168"/>
      <c r="R833" s="1168"/>
      <c r="S833" s="1168"/>
      <c r="T833" s="1168"/>
      <c r="U833" s="1168"/>
      <c r="V833" s="1168"/>
      <c r="W833" s="1168"/>
      <c r="X833" s="1168"/>
      <c r="Y833" s="1168"/>
    </row>
    <row r="834" spans="1:25" ht="14.25" customHeight="1">
      <c r="A834" s="1168"/>
      <c r="B834" s="1168"/>
      <c r="C834" s="1168"/>
      <c r="D834" s="1168"/>
      <c r="E834" s="1168"/>
      <c r="F834" s="1168"/>
      <c r="G834" s="1168"/>
      <c r="H834" s="1168"/>
      <c r="I834" s="1168"/>
      <c r="J834" s="1168"/>
      <c r="K834" s="1168"/>
      <c r="L834" s="1168"/>
      <c r="M834" s="1168"/>
      <c r="N834" s="1168"/>
      <c r="O834" s="1168"/>
      <c r="P834" s="1168"/>
      <c r="Q834" s="1168"/>
      <c r="R834" s="1168"/>
      <c r="S834" s="1168"/>
      <c r="T834" s="1168"/>
      <c r="U834" s="1168"/>
      <c r="V834" s="1168"/>
      <c r="W834" s="1168"/>
      <c r="X834" s="1168"/>
      <c r="Y834" s="1168"/>
    </row>
    <row r="835" spans="1:25" ht="14.25" customHeight="1">
      <c r="A835" s="1168"/>
      <c r="B835" s="1168"/>
      <c r="C835" s="1168"/>
      <c r="D835" s="1168"/>
      <c r="E835" s="1168"/>
      <c r="F835" s="1168"/>
      <c r="G835" s="1168"/>
      <c r="H835" s="1168"/>
      <c r="I835" s="1168"/>
      <c r="J835" s="1168"/>
      <c r="K835" s="1168"/>
      <c r="L835" s="1168"/>
      <c r="M835" s="1168"/>
      <c r="N835" s="1168"/>
      <c r="O835" s="1168"/>
      <c r="P835" s="1168"/>
      <c r="Q835" s="1168"/>
      <c r="R835" s="1168"/>
      <c r="S835" s="1168"/>
      <c r="T835" s="1168"/>
      <c r="U835" s="1168"/>
      <c r="V835" s="1168"/>
      <c r="W835" s="1168"/>
      <c r="X835" s="1168"/>
      <c r="Y835" s="1168"/>
    </row>
    <row r="836" spans="1:25" ht="14.25" customHeight="1">
      <c r="A836" s="1168"/>
      <c r="B836" s="1168"/>
      <c r="C836" s="1168"/>
      <c r="D836" s="1168"/>
      <c r="E836" s="1168"/>
      <c r="F836" s="1168"/>
      <c r="G836" s="1168"/>
      <c r="H836" s="1168"/>
      <c r="I836" s="1168"/>
      <c r="J836" s="1168"/>
      <c r="K836" s="1168"/>
      <c r="L836" s="1168"/>
      <c r="M836" s="1168"/>
      <c r="N836" s="1168"/>
      <c r="O836" s="1168"/>
      <c r="P836" s="1168"/>
      <c r="Q836" s="1168"/>
      <c r="R836" s="1168"/>
      <c r="S836" s="1168"/>
      <c r="T836" s="1168"/>
      <c r="U836" s="1168"/>
      <c r="V836" s="1168"/>
      <c r="W836" s="1168"/>
      <c r="X836" s="1168"/>
      <c r="Y836" s="1168"/>
    </row>
    <row r="837" spans="1:25" ht="14.25" customHeight="1">
      <c r="A837" s="1168"/>
      <c r="B837" s="1168"/>
      <c r="C837" s="1168"/>
      <c r="D837" s="1168"/>
      <c r="E837" s="1168"/>
      <c r="F837" s="1168"/>
      <c r="G837" s="1168"/>
      <c r="H837" s="1168"/>
      <c r="I837" s="1168"/>
      <c r="J837" s="1168"/>
      <c r="K837" s="1168"/>
      <c r="L837" s="1168"/>
      <c r="M837" s="1168"/>
      <c r="N837" s="1168"/>
      <c r="O837" s="1168"/>
      <c r="P837" s="1168"/>
      <c r="Q837" s="1168"/>
      <c r="R837" s="1168"/>
      <c r="S837" s="1168"/>
      <c r="T837" s="1168"/>
      <c r="U837" s="1168"/>
      <c r="V837" s="1168"/>
      <c r="W837" s="1168"/>
      <c r="X837" s="1168"/>
      <c r="Y837" s="1168"/>
    </row>
    <row r="838" spans="1:25" ht="14.25" customHeight="1">
      <c r="A838" s="1168"/>
      <c r="B838" s="1168"/>
      <c r="C838" s="1168"/>
      <c r="D838" s="1168"/>
      <c r="E838" s="1168"/>
      <c r="F838" s="1168"/>
      <c r="G838" s="1168"/>
      <c r="H838" s="1168"/>
      <c r="I838" s="1168"/>
      <c r="J838" s="1168"/>
      <c r="K838" s="1168"/>
      <c r="L838" s="1168"/>
      <c r="M838" s="1168"/>
      <c r="N838" s="1168"/>
      <c r="O838" s="1168"/>
      <c r="P838" s="1168"/>
      <c r="Q838" s="1168"/>
      <c r="R838" s="1168"/>
      <c r="S838" s="1168"/>
      <c r="T838" s="1168"/>
      <c r="U838" s="1168"/>
      <c r="V838" s="1168"/>
      <c r="W838" s="1168"/>
      <c r="X838" s="1168"/>
      <c r="Y838" s="1168"/>
    </row>
    <row r="839" spans="1:25" ht="14.25" customHeight="1">
      <c r="A839" s="1168"/>
      <c r="B839" s="1168"/>
      <c r="C839" s="1168"/>
      <c r="D839" s="1168"/>
      <c r="E839" s="1168"/>
      <c r="F839" s="1168"/>
      <c r="G839" s="1168"/>
      <c r="H839" s="1168"/>
      <c r="I839" s="1168"/>
      <c r="J839" s="1168"/>
      <c r="K839" s="1168"/>
      <c r="L839" s="1168"/>
      <c r="M839" s="1168"/>
      <c r="N839" s="1168"/>
      <c r="O839" s="1168"/>
      <c r="P839" s="1168"/>
      <c r="Q839" s="1168"/>
      <c r="R839" s="1168"/>
      <c r="S839" s="1168"/>
      <c r="T839" s="1168"/>
      <c r="U839" s="1168"/>
      <c r="V839" s="1168"/>
      <c r="W839" s="1168"/>
      <c r="X839" s="1168"/>
      <c r="Y839" s="1168"/>
    </row>
    <row r="840" spans="1:25" ht="14.25" customHeight="1">
      <c r="A840" s="1168"/>
      <c r="B840" s="1168"/>
      <c r="C840" s="1168"/>
      <c r="D840" s="1168"/>
      <c r="E840" s="1168"/>
      <c r="F840" s="1168"/>
      <c r="G840" s="1168"/>
      <c r="H840" s="1168"/>
      <c r="I840" s="1168"/>
      <c r="J840" s="1168"/>
      <c r="K840" s="1168"/>
      <c r="L840" s="1168"/>
      <c r="M840" s="1168"/>
      <c r="N840" s="1168"/>
      <c r="O840" s="1168"/>
      <c r="P840" s="1168"/>
      <c r="Q840" s="1168"/>
      <c r="R840" s="1168"/>
      <c r="S840" s="1168"/>
      <c r="T840" s="1168"/>
      <c r="U840" s="1168"/>
      <c r="V840" s="1168"/>
      <c r="W840" s="1168"/>
      <c r="X840" s="1168"/>
      <c r="Y840" s="1168"/>
    </row>
    <row r="841" spans="1:25" ht="14.25" customHeight="1">
      <c r="A841" s="1168"/>
      <c r="B841" s="1168"/>
      <c r="C841" s="1168"/>
      <c r="D841" s="1168"/>
      <c r="E841" s="1168"/>
      <c r="F841" s="1168"/>
      <c r="G841" s="1168"/>
      <c r="H841" s="1168"/>
      <c r="I841" s="1168"/>
      <c r="J841" s="1168"/>
      <c r="K841" s="1168"/>
      <c r="L841" s="1168"/>
      <c r="M841" s="1168"/>
      <c r="N841" s="1168"/>
      <c r="O841" s="1168"/>
      <c r="P841" s="1168"/>
      <c r="Q841" s="1168"/>
      <c r="R841" s="1168"/>
      <c r="S841" s="1168"/>
      <c r="T841" s="1168"/>
      <c r="U841" s="1168"/>
      <c r="V841" s="1168"/>
      <c r="W841" s="1168"/>
      <c r="X841" s="1168"/>
      <c r="Y841" s="1168"/>
    </row>
    <row r="842" spans="1:25" ht="14.25" customHeight="1">
      <c r="A842" s="1168"/>
      <c r="B842" s="1168"/>
      <c r="C842" s="1168"/>
      <c r="D842" s="1168"/>
      <c r="E842" s="1168"/>
      <c r="F842" s="1168"/>
      <c r="G842" s="1168"/>
      <c r="H842" s="1168"/>
      <c r="I842" s="1168"/>
      <c r="J842" s="1168"/>
      <c r="K842" s="1168"/>
      <c r="L842" s="1168"/>
      <c r="M842" s="1168"/>
      <c r="N842" s="1168"/>
      <c r="O842" s="1168"/>
      <c r="P842" s="1168"/>
      <c r="Q842" s="1168"/>
      <c r="R842" s="1168"/>
      <c r="S842" s="1168"/>
      <c r="T842" s="1168"/>
      <c r="U842" s="1168"/>
      <c r="V842" s="1168"/>
      <c r="W842" s="1168"/>
      <c r="X842" s="1168"/>
      <c r="Y842" s="1168"/>
    </row>
    <row r="843" spans="1:25" ht="14.25" customHeight="1">
      <c r="A843" s="1168"/>
      <c r="B843" s="1168"/>
      <c r="C843" s="1168"/>
      <c r="D843" s="1168"/>
      <c r="E843" s="1168"/>
      <c r="F843" s="1168"/>
      <c r="G843" s="1168"/>
      <c r="H843" s="1168"/>
      <c r="I843" s="1168"/>
      <c r="J843" s="1168"/>
      <c r="K843" s="1168"/>
      <c r="L843" s="1168"/>
      <c r="M843" s="1168"/>
      <c r="N843" s="1168"/>
      <c r="O843" s="1168"/>
      <c r="P843" s="1168"/>
      <c r="Q843" s="1168"/>
      <c r="R843" s="1168"/>
      <c r="S843" s="1168"/>
      <c r="T843" s="1168"/>
      <c r="U843" s="1168"/>
      <c r="V843" s="1168"/>
      <c r="W843" s="1168"/>
      <c r="X843" s="1168"/>
      <c r="Y843" s="1168"/>
    </row>
    <row r="844" spans="1:25" ht="14.25" customHeight="1">
      <c r="A844" s="1168"/>
      <c r="B844" s="1168"/>
      <c r="C844" s="1168"/>
      <c r="D844" s="1168"/>
      <c r="E844" s="1168"/>
      <c r="F844" s="1168"/>
      <c r="G844" s="1168"/>
      <c r="H844" s="1168"/>
      <c r="I844" s="1168"/>
      <c r="J844" s="1168"/>
      <c r="K844" s="1168"/>
      <c r="L844" s="1168"/>
      <c r="M844" s="1168"/>
      <c r="N844" s="1168"/>
      <c r="O844" s="1168"/>
      <c r="P844" s="1168"/>
      <c r="Q844" s="1168"/>
      <c r="R844" s="1168"/>
      <c r="S844" s="1168"/>
      <c r="T844" s="1168"/>
      <c r="U844" s="1168"/>
      <c r="V844" s="1168"/>
      <c r="W844" s="1168"/>
      <c r="X844" s="1168"/>
      <c r="Y844" s="1168"/>
    </row>
    <row r="845" spans="1:25" ht="14.25" customHeight="1">
      <c r="A845" s="1168"/>
      <c r="B845" s="1168"/>
      <c r="C845" s="1168"/>
      <c r="D845" s="1168"/>
      <c r="E845" s="1168"/>
      <c r="F845" s="1168"/>
      <c r="G845" s="1168"/>
      <c r="H845" s="1168"/>
      <c r="I845" s="1168"/>
      <c r="J845" s="1168"/>
      <c r="K845" s="1168"/>
      <c r="L845" s="1168"/>
      <c r="M845" s="1168"/>
      <c r="N845" s="1168"/>
      <c r="O845" s="1168"/>
      <c r="P845" s="1168"/>
      <c r="Q845" s="1168"/>
      <c r="R845" s="1168"/>
      <c r="S845" s="1168"/>
      <c r="T845" s="1168"/>
      <c r="U845" s="1168"/>
      <c r="V845" s="1168"/>
      <c r="W845" s="1168"/>
      <c r="X845" s="1168"/>
      <c r="Y845" s="1168"/>
    </row>
    <row r="846" spans="1:25" ht="14.25" customHeight="1">
      <c r="A846" s="1168"/>
      <c r="B846" s="1168"/>
      <c r="C846" s="1168"/>
      <c r="D846" s="1168"/>
      <c r="E846" s="1168"/>
      <c r="F846" s="1168"/>
      <c r="G846" s="1168"/>
      <c r="H846" s="1168"/>
      <c r="I846" s="1168"/>
      <c r="J846" s="1168"/>
      <c r="K846" s="1168"/>
      <c r="L846" s="1168"/>
      <c r="M846" s="1168"/>
      <c r="N846" s="1168"/>
      <c r="O846" s="1168"/>
      <c r="P846" s="1168"/>
      <c r="Q846" s="1168"/>
      <c r="R846" s="1168"/>
      <c r="S846" s="1168"/>
      <c r="T846" s="1168"/>
      <c r="U846" s="1168"/>
      <c r="V846" s="1168"/>
      <c r="W846" s="1168"/>
      <c r="X846" s="1168"/>
      <c r="Y846" s="1168"/>
    </row>
    <row r="847" spans="1:25" ht="14.25" customHeight="1">
      <c r="A847" s="1168"/>
      <c r="B847" s="1168"/>
      <c r="C847" s="1168"/>
      <c r="D847" s="1168"/>
      <c r="E847" s="1168"/>
      <c r="F847" s="1168"/>
      <c r="G847" s="1168"/>
      <c r="H847" s="1168"/>
      <c r="I847" s="1168"/>
      <c r="J847" s="1168"/>
      <c r="K847" s="1168"/>
      <c r="L847" s="1168"/>
      <c r="M847" s="1168"/>
      <c r="N847" s="1168"/>
      <c r="O847" s="1168"/>
      <c r="P847" s="1168"/>
      <c r="Q847" s="1168"/>
      <c r="R847" s="1168"/>
      <c r="S847" s="1168"/>
      <c r="T847" s="1168"/>
      <c r="U847" s="1168"/>
      <c r="V847" s="1168"/>
      <c r="W847" s="1168"/>
      <c r="X847" s="1168"/>
      <c r="Y847" s="1168"/>
    </row>
    <row r="848" spans="1:25" ht="14.25" customHeight="1">
      <c r="A848" s="1168"/>
      <c r="B848" s="1168"/>
      <c r="C848" s="1168"/>
      <c r="D848" s="1168"/>
      <c r="E848" s="1168"/>
      <c r="F848" s="1168"/>
      <c r="G848" s="1168"/>
      <c r="H848" s="1168"/>
      <c r="I848" s="1168"/>
      <c r="J848" s="1168"/>
      <c r="K848" s="1168"/>
      <c r="L848" s="1168"/>
      <c r="M848" s="1168"/>
      <c r="N848" s="1168"/>
      <c r="O848" s="1168"/>
      <c r="P848" s="1168"/>
      <c r="Q848" s="1168"/>
      <c r="R848" s="1168"/>
      <c r="S848" s="1168"/>
      <c r="T848" s="1168"/>
      <c r="U848" s="1168"/>
      <c r="V848" s="1168"/>
      <c r="W848" s="1168"/>
      <c r="X848" s="1168"/>
      <c r="Y848" s="1168"/>
    </row>
    <row r="849" spans="1:25" ht="14.25" customHeight="1">
      <c r="A849" s="1168"/>
      <c r="B849" s="1168"/>
      <c r="C849" s="1168"/>
      <c r="D849" s="1168"/>
      <c r="E849" s="1168"/>
      <c r="F849" s="1168"/>
      <c r="G849" s="1168"/>
      <c r="H849" s="1168"/>
      <c r="I849" s="1168"/>
      <c r="J849" s="1168"/>
      <c r="K849" s="1168"/>
      <c r="L849" s="1168"/>
      <c r="M849" s="1168"/>
      <c r="N849" s="1168"/>
      <c r="O849" s="1168"/>
      <c r="P849" s="1168"/>
      <c r="Q849" s="1168"/>
      <c r="R849" s="1168"/>
      <c r="S849" s="1168"/>
      <c r="T849" s="1168"/>
      <c r="U849" s="1168"/>
      <c r="V849" s="1168"/>
      <c r="W849" s="1168"/>
      <c r="X849" s="1168"/>
      <c r="Y849" s="1168"/>
    </row>
    <row r="850" spans="1:25" ht="14.25" customHeight="1">
      <c r="A850" s="1168"/>
      <c r="B850" s="1168"/>
      <c r="C850" s="1168"/>
      <c r="D850" s="1168"/>
      <c r="E850" s="1168"/>
      <c r="F850" s="1168"/>
      <c r="G850" s="1168"/>
      <c r="H850" s="1168"/>
      <c r="I850" s="1168"/>
      <c r="J850" s="1168"/>
      <c r="K850" s="1168"/>
      <c r="L850" s="1168"/>
      <c r="M850" s="1168"/>
      <c r="N850" s="1168"/>
      <c r="O850" s="1168"/>
      <c r="P850" s="1168"/>
      <c r="Q850" s="1168"/>
      <c r="R850" s="1168"/>
      <c r="S850" s="1168"/>
      <c r="T850" s="1168"/>
      <c r="U850" s="1168"/>
      <c r="V850" s="1168"/>
      <c r="W850" s="1168"/>
      <c r="X850" s="1168"/>
      <c r="Y850" s="1168"/>
    </row>
    <row r="851" spans="1:25" ht="14.25" customHeight="1">
      <c r="A851" s="1168"/>
      <c r="B851" s="1168"/>
      <c r="C851" s="1168"/>
      <c r="D851" s="1168"/>
      <c r="E851" s="1168"/>
      <c r="F851" s="1168"/>
      <c r="G851" s="1168"/>
      <c r="H851" s="1168"/>
      <c r="I851" s="1168"/>
      <c r="J851" s="1168"/>
      <c r="K851" s="1168"/>
      <c r="L851" s="1168"/>
      <c r="M851" s="1168"/>
      <c r="N851" s="1168"/>
      <c r="O851" s="1168"/>
      <c r="P851" s="1168"/>
      <c r="Q851" s="1168"/>
      <c r="R851" s="1168"/>
      <c r="S851" s="1168"/>
      <c r="T851" s="1168"/>
      <c r="U851" s="1168"/>
      <c r="V851" s="1168"/>
      <c r="W851" s="1168"/>
      <c r="X851" s="1168"/>
      <c r="Y851" s="1168"/>
    </row>
    <row r="852" spans="1:25" ht="14.25" customHeight="1">
      <c r="A852" s="1168"/>
      <c r="B852" s="1168"/>
      <c r="C852" s="1168"/>
      <c r="D852" s="1168"/>
      <c r="E852" s="1168"/>
      <c r="F852" s="1168"/>
      <c r="G852" s="1168"/>
      <c r="H852" s="1168"/>
      <c r="I852" s="1168"/>
      <c r="J852" s="1168"/>
      <c r="K852" s="1168"/>
      <c r="L852" s="1168"/>
      <c r="M852" s="1168"/>
      <c r="N852" s="1168"/>
      <c r="O852" s="1168"/>
      <c r="P852" s="1168"/>
      <c r="Q852" s="1168"/>
      <c r="R852" s="1168"/>
      <c r="S852" s="1168"/>
      <c r="T852" s="1168"/>
      <c r="U852" s="1168"/>
      <c r="V852" s="1168"/>
      <c r="W852" s="1168"/>
      <c r="X852" s="1168"/>
      <c r="Y852" s="1168"/>
    </row>
    <row r="853" spans="1:25" ht="14.25" customHeight="1">
      <c r="A853" s="1168"/>
      <c r="B853" s="1168"/>
      <c r="C853" s="1168"/>
      <c r="D853" s="1168"/>
      <c r="E853" s="1168"/>
      <c r="F853" s="1168"/>
      <c r="G853" s="1168"/>
      <c r="H853" s="1168"/>
      <c r="I853" s="1168"/>
      <c r="J853" s="1168"/>
      <c r="K853" s="1168"/>
      <c r="L853" s="1168"/>
      <c r="M853" s="1168"/>
      <c r="N853" s="1168"/>
      <c r="O853" s="1168"/>
      <c r="P853" s="1168"/>
      <c r="Q853" s="1168"/>
      <c r="R853" s="1168"/>
      <c r="S853" s="1168"/>
      <c r="T853" s="1168"/>
      <c r="U853" s="1168"/>
      <c r="V853" s="1168"/>
      <c r="W853" s="1168"/>
      <c r="X853" s="1168"/>
      <c r="Y853" s="1168"/>
    </row>
    <row r="854" spans="1:25" ht="14.25" customHeight="1">
      <c r="A854" s="1168"/>
      <c r="B854" s="1168"/>
      <c r="C854" s="1168"/>
      <c r="D854" s="1168"/>
      <c r="E854" s="1168"/>
      <c r="F854" s="1168"/>
      <c r="G854" s="1168"/>
      <c r="H854" s="1168"/>
      <c r="I854" s="1168"/>
      <c r="J854" s="1168"/>
      <c r="K854" s="1168"/>
      <c r="L854" s="1168"/>
      <c r="M854" s="1168"/>
      <c r="N854" s="1168"/>
      <c r="O854" s="1168"/>
      <c r="P854" s="1168"/>
      <c r="Q854" s="1168"/>
      <c r="R854" s="1168"/>
      <c r="S854" s="1168"/>
      <c r="T854" s="1168"/>
      <c r="U854" s="1168"/>
      <c r="V854" s="1168"/>
      <c r="W854" s="1168"/>
      <c r="X854" s="1168"/>
      <c r="Y854" s="1168"/>
    </row>
    <row r="855" spans="1:25" ht="14.25" customHeight="1">
      <c r="A855" s="1168"/>
      <c r="B855" s="1168"/>
      <c r="C855" s="1168"/>
      <c r="D855" s="1168"/>
      <c r="E855" s="1168"/>
      <c r="F855" s="1168"/>
      <c r="G855" s="1168"/>
      <c r="H855" s="1168"/>
      <c r="I855" s="1168"/>
      <c r="J855" s="1168"/>
      <c r="K855" s="1168"/>
      <c r="L855" s="1168"/>
      <c r="M855" s="1168"/>
      <c r="N855" s="1168"/>
      <c r="O855" s="1168"/>
      <c r="P855" s="1168"/>
      <c r="Q855" s="1168"/>
      <c r="R855" s="1168"/>
      <c r="S855" s="1168"/>
      <c r="T855" s="1168"/>
      <c r="U855" s="1168"/>
      <c r="V855" s="1168"/>
      <c r="W855" s="1168"/>
      <c r="X855" s="1168"/>
      <c r="Y855" s="1168"/>
    </row>
    <row r="856" spans="1:25" ht="14.25" customHeight="1">
      <c r="A856" s="1168"/>
      <c r="B856" s="1168"/>
      <c r="C856" s="1168"/>
      <c r="D856" s="1168"/>
      <c r="E856" s="1168"/>
      <c r="F856" s="1168"/>
      <c r="G856" s="1168"/>
      <c r="H856" s="1168"/>
      <c r="I856" s="1168"/>
      <c r="J856" s="1168"/>
      <c r="K856" s="1168"/>
      <c r="L856" s="1168"/>
      <c r="M856" s="1168"/>
      <c r="N856" s="1168"/>
      <c r="O856" s="1168"/>
      <c r="P856" s="1168"/>
      <c r="Q856" s="1168"/>
      <c r="R856" s="1168"/>
      <c r="S856" s="1168"/>
      <c r="T856" s="1168"/>
      <c r="U856" s="1168"/>
      <c r="V856" s="1168"/>
      <c r="W856" s="1168"/>
      <c r="X856" s="1168"/>
      <c r="Y856" s="1168"/>
    </row>
    <row r="857" spans="1:25" ht="14.25" customHeight="1">
      <c r="A857" s="1168"/>
      <c r="B857" s="1168"/>
      <c r="C857" s="1168"/>
      <c r="D857" s="1168"/>
      <c r="E857" s="1168"/>
      <c r="F857" s="1168"/>
      <c r="G857" s="1168"/>
      <c r="H857" s="1168"/>
      <c r="I857" s="1168"/>
      <c r="J857" s="1168"/>
      <c r="K857" s="1168"/>
      <c r="L857" s="1168"/>
      <c r="M857" s="1168"/>
      <c r="N857" s="1168"/>
      <c r="O857" s="1168"/>
      <c r="P857" s="1168"/>
      <c r="Q857" s="1168"/>
      <c r="R857" s="1168"/>
      <c r="S857" s="1168"/>
      <c r="T857" s="1168"/>
      <c r="U857" s="1168"/>
      <c r="V857" s="1168"/>
      <c r="W857" s="1168"/>
      <c r="X857" s="1168"/>
      <c r="Y857" s="1168"/>
    </row>
    <row r="858" spans="1:25" ht="14.25" customHeight="1">
      <c r="A858" s="1168"/>
      <c r="B858" s="1168"/>
      <c r="C858" s="1168"/>
      <c r="D858" s="1168"/>
      <c r="E858" s="1168"/>
      <c r="F858" s="1168"/>
      <c r="G858" s="1168"/>
      <c r="H858" s="1168"/>
      <c r="I858" s="1168"/>
      <c r="J858" s="1168"/>
      <c r="K858" s="1168"/>
      <c r="L858" s="1168"/>
      <c r="M858" s="1168"/>
      <c r="N858" s="1168"/>
      <c r="O858" s="1168"/>
      <c r="P858" s="1168"/>
      <c r="Q858" s="1168"/>
      <c r="R858" s="1168"/>
      <c r="S858" s="1168"/>
      <c r="T858" s="1168"/>
      <c r="U858" s="1168"/>
      <c r="V858" s="1168"/>
      <c r="W858" s="1168"/>
      <c r="X858" s="1168"/>
      <c r="Y858" s="1168"/>
    </row>
  </sheetData>
  <mergeCells count="16">
    <mergeCell ref="A3:A7"/>
    <mergeCell ref="A11:A15"/>
    <mergeCell ref="A20:A24"/>
    <mergeCell ref="A39:A43"/>
    <mergeCell ref="A47:A51"/>
    <mergeCell ref="A55:A59"/>
    <mergeCell ref="A384:A385"/>
    <mergeCell ref="E448:E449"/>
    <mergeCell ref="F448:F449"/>
    <mergeCell ref="A400:A401"/>
    <mergeCell ref="A413:A414"/>
    <mergeCell ref="A437:A438"/>
    <mergeCell ref="A448:A449"/>
    <mergeCell ref="B448:B449"/>
    <mergeCell ref="C448:C449"/>
    <mergeCell ref="D448:D449"/>
  </mergeCells>
  <pageMargins left="0.7" right="0.7" top="0.75" bottom="0.75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topLeftCell="A151" workbookViewId="0">
      <selection activeCell="E154" sqref="E154"/>
    </sheetView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168"/>
      <c r="B1" s="1213"/>
      <c r="C1" s="1213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  <c r="T1" s="1168"/>
      <c r="U1" s="1168"/>
      <c r="V1" s="1168"/>
      <c r="W1" s="1168"/>
      <c r="X1" s="1168"/>
      <c r="Y1" s="1168"/>
      <c r="Z1" s="1168"/>
    </row>
    <row r="2" spans="1:26" ht="14.25" customHeight="1">
      <c r="A2" s="1168"/>
      <c r="B2" s="1213"/>
      <c r="C2" s="1213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  <c r="Y2" s="1168"/>
      <c r="Z2" s="1168"/>
    </row>
    <row r="3" spans="1:26" ht="20.25">
      <c r="A3" s="1168"/>
      <c r="B3" s="1494" t="s">
        <v>652</v>
      </c>
      <c r="C3" s="1213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  <c r="O3" s="1168"/>
      <c r="P3" s="1168"/>
      <c r="Q3" s="1168"/>
      <c r="R3" s="1168"/>
      <c r="S3" s="1168"/>
      <c r="T3" s="1168"/>
      <c r="U3" s="1168"/>
      <c r="V3" s="1168"/>
      <c r="W3" s="1168"/>
      <c r="X3" s="1168"/>
      <c r="Y3" s="1168"/>
      <c r="Z3" s="1168"/>
    </row>
    <row r="4" spans="1:26" ht="14.25" customHeight="1">
      <c r="A4" s="1168"/>
      <c r="B4" s="1213" t="s">
        <v>75</v>
      </c>
      <c r="C4" s="1213"/>
      <c r="D4" s="1168"/>
      <c r="E4" s="1168"/>
      <c r="F4" s="1168"/>
      <c r="G4" s="1168"/>
      <c r="H4" s="1168"/>
      <c r="I4" s="1168"/>
      <c r="J4" s="1168"/>
      <c r="K4" s="1168"/>
      <c r="L4" s="1168"/>
      <c r="M4" s="1168"/>
      <c r="N4" s="1168"/>
      <c r="O4" s="1168"/>
      <c r="P4" s="1168"/>
      <c r="Q4" s="1168"/>
      <c r="R4" s="1168"/>
      <c r="S4" s="1168"/>
      <c r="T4" s="1168"/>
      <c r="U4" s="1168"/>
      <c r="V4" s="1168"/>
      <c r="W4" s="1168"/>
      <c r="X4" s="1168"/>
      <c r="Y4" s="1168"/>
      <c r="Z4" s="1168"/>
    </row>
    <row r="5" spans="1:26" ht="14.25" customHeight="1">
      <c r="A5" s="1495"/>
      <c r="B5" s="1792" t="s">
        <v>653</v>
      </c>
      <c r="C5" s="1655"/>
      <c r="D5" s="1655"/>
      <c r="E5" s="1496"/>
      <c r="F5" s="1497"/>
      <c r="G5" s="1496"/>
      <c r="H5" s="1495"/>
      <c r="I5" s="1495"/>
      <c r="J5" s="1495"/>
      <c r="K5" s="1495"/>
      <c r="L5" s="1495"/>
      <c r="M5" s="1495"/>
      <c r="N5" s="1495"/>
      <c r="O5" s="1495"/>
      <c r="P5" s="1495"/>
      <c r="Q5" s="1495"/>
      <c r="R5" s="1495"/>
      <c r="S5" s="1495"/>
      <c r="T5" s="1495"/>
      <c r="U5" s="1495"/>
      <c r="V5" s="1495"/>
      <c r="W5" s="1495"/>
      <c r="X5" s="1495"/>
      <c r="Y5" s="1495"/>
      <c r="Z5" s="1495"/>
    </row>
    <row r="6" spans="1:26" ht="25.5" customHeight="1">
      <c r="A6" s="1495"/>
      <c r="B6" s="1498"/>
      <c r="C6" s="1499" t="s">
        <v>654</v>
      </c>
      <c r="D6" s="1499" t="s">
        <v>655</v>
      </c>
      <c r="E6" s="1500" t="s">
        <v>656</v>
      </c>
      <c r="F6" s="1499" t="s">
        <v>657</v>
      </c>
      <c r="G6" s="1501" t="s">
        <v>658</v>
      </c>
      <c r="H6" s="1495"/>
      <c r="I6" s="1495"/>
      <c r="J6" s="1495"/>
      <c r="K6" s="1495"/>
      <c r="L6" s="1495"/>
      <c r="M6" s="1495"/>
      <c r="N6" s="1495"/>
      <c r="O6" s="1495"/>
      <c r="P6" s="1495"/>
      <c r="Q6" s="1495"/>
      <c r="R6" s="1495"/>
      <c r="S6" s="1495"/>
      <c r="T6" s="1495"/>
      <c r="U6" s="1495"/>
      <c r="V6" s="1495"/>
      <c r="W6" s="1495"/>
      <c r="X6" s="1495"/>
      <c r="Y6" s="1495"/>
      <c r="Z6" s="1495"/>
    </row>
    <row r="7" spans="1:26" ht="14.25" customHeight="1">
      <c r="A7" s="1495"/>
      <c r="B7" s="1502" t="s">
        <v>659</v>
      </c>
      <c r="C7" s="1503">
        <v>1</v>
      </c>
      <c r="D7" s="1503">
        <v>100</v>
      </c>
      <c r="E7" s="1504">
        <v>100</v>
      </c>
      <c r="F7" s="1503">
        <v>0</v>
      </c>
      <c r="G7" s="1505">
        <f>+E7*F7</f>
        <v>0</v>
      </c>
      <c r="H7" s="1495"/>
      <c r="I7" s="1495"/>
      <c r="J7" s="1495"/>
      <c r="K7" s="1495"/>
      <c r="L7" s="1495"/>
      <c r="M7" s="1495"/>
      <c r="N7" s="1495"/>
      <c r="O7" s="1495"/>
      <c r="P7" s="1495"/>
      <c r="Q7" s="1495"/>
      <c r="R7" s="1495"/>
      <c r="S7" s="1495"/>
      <c r="T7" s="1495"/>
      <c r="U7" s="1495"/>
      <c r="V7" s="1495"/>
      <c r="W7" s="1495"/>
      <c r="X7" s="1495"/>
      <c r="Y7" s="1495"/>
      <c r="Z7" s="1495"/>
    </row>
    <row r="8" spans="1:26" ht="16.5" customHeight="1">
      <c r="A8" s="1495"/>
      <c r="B8" s="1502" t="s">
        <v>660</v>
      </c>
      <c r="C8" s="1506"/>
      <c r="D8" s="1506"/>
      <c r="E8" s="1507"/>
      <c r="F8" s="1506"/>
      <c r="G8" s="1508"/>
      <c r="H8" s="1495"/>
      <c r="I8" s="1495"/>
      <c r="J8" s="1495"/>
      <c r="K8" s="1495"/>
      <c r="L8" s="1495"/>
      <c r="M8" s="1495"/>
      <c r="N8" s="1495"/>
      <c r="O8" s="1495"/>
      <c r="P8" s="1495"/>
      <c r="Q8" s="1495"/>
      <c r="R8" s="1495"/>
      <c r="S8" s="1495"/>
      <c r="T8" s="1495"/>
      <c r="U8" s="1495"/>
      <c r="V8" s="1495"/>
      <c r="W8" s="1495"/>
      <c r="X8" s="1495"/>
      <c r="Y8" s="1495"/>
      <c r="Z8" s="1495"/>
    </row>
    <row r="9" spans="1:26" ht="14.25" customHeight="1">
      <c r="A9" s="1495"/>
      <c r="B9" s="1792" t="s">
        <v>661</v>
      </c>
      <c r="C9" s="1655"/>
      <c r="D9" s="1655"/>
      <c r="E9" s="1509"/>
      <c r="F9" s="1510"/>
      <c r="G9" s="1509"/>
      <c r="H9" s="1495"/>
      <c r="I9" s="1495"/>
      <c r="J9" s="1495"/>
      <c r="K9" s="1495"/>
      <c r="L9" s="1495"/>
      <c r="M9" s="1495"/>
      <c r="N9" s="1495"/>
      <c r="O9" s="1495"/>
      <c r="P9" s="1495"/>
      <c r="Q9" s="1495"/>
      <c r="R9" s="1495"/>
      <c r="S9" s="1495"/>
      <c r="T9" s="1495"/>
      <c r="U9" s="1495"/>
      <c r="V9" s="1495"/>
      <c r="W9" s="1495"/>
      <c r="X9" s="1495"/>
      <c r="Y9" s="1495"/>
      <c r="Z9" s="1495"/>
    </row>
    <row r="10" spans="1:26" ht="25.5" customHeight="1">
      <c r="A10" s="1495"/>
      <c r="B10" s="1498"/>
      <c r="C10" s="1499" t="s">
        <v>654</v>
      </c>
      <c r="D10" s="1499" t="s">
        <v>655</v>
      </c>
      <c r="E10" s="1500" t="s">
        <v>656</v>
      </c>
      <c r="F10" s="1499" t="s">
        <v>657</v>
      </c>
      <c r="G10" s="1501" t="s">
        <v>658</v>
      </c>
      <c r="H10" s="1495"/>
      <c r="I10" s="1495"/>
      <c r="J10" s="1495"/>
      <c r="K10" s="1495"/>
      <c r="L10" s="1495"/>
      <c r="M10" s="1495"/>
      <c r="N10" s="1495"/>
      <c r="O10" s="1495"/>
      <c r="P10" s="1495"/>
      <c r="Q10" s="1495"/>
      <c r="R10" s="1495"/>
      <c r="S10" s="1495"/>
      <c r="T10" s="1495"/>
      <c r="U10" s="1495"/>
      <c r="V10" s="1495"/>
      <c r="W10" s="1495"/>
      <c r="X10" s="1495"/>
      <c r="Y10" s="1495"/>
      <c r="Z10" s="1495"/>
    </row>
    <row r="11" spans="1:26" ht="14.25" customHeight="1">
      <c r="A11" s="1495"/>
      <c r="B11" s="1502" t="s">
        <v>659</v>
      </c>
      <c r="C11" s="1503">
        <v>1</v>
      </c>
      <c r="D11" s="1503">
        <v>100</v>
      </c>
      <c r="E11" s="1504">
        <v>100</v>
      </c>
      <c r="F11" s="1503">
        <v>0</v>
      </c>
      <c r="G11" s="1505">
        <f>E11*F11</f>
        <v>0</v>
      </c>
      <c r="H11" s="1495"/>
      <c r="I11" s="1495"/>
      <c r="J11" s="1495"/>
      <c r="K11" s="1495"/>
      <c r="L11" s="1495"/>
      <c r="M11" s="1495"/>
      <c r="N11" s="1495"/>
      <c r="O11" s="1495"/>
      <c r="P11" s="1495"/>
      <c r="Q11" s="1495"/>
      <c r="R11" s="1495"/>
      <c r="S11" s="1495"/>
      <c r="T11" s="1495"/>
      <c r="U11" s="1495"/>
      <c r="V11" s="1495"/>
      <c r="W11" s="1495"/>
      <c r="X11" s="1495"/>
      <c r="Y11" s="1495"/>
      <c r="Z11" s="1495"/>
    </row>
    <row r="12" spans="1:26" ht="14.25" customHeight="1">
      <c r="A12" s="1495"/>
      <c r="B12" s="1502" t="s">
        <v>660</v>
      </c>
      <c r="C12" s="1506"/>
      <c r="D12" s="1506"/>
      <c r="E12" s="1507"/>
      <c r="F12" s="1506"/>
      <c r="G12" s="1508"/>
      <c r="H12" s="1495"/>
      <c r="I12" s="1495"/>
      <c r="J12" s="1495"/>
      <c r="K12" s="1495"/>
      <c r="L12" s="1495"/>
      <c r="M12" s="1495"/>
      <c r="N12" s="1495"/>
      <c r="O12" s="1495"/>
      <c r="P12" s="1495"/>
      <c r="Q12" s="1495"/>
      <c r="R12" s="1495"/>
      <c r="S12" s="1495"/>
      <c r="T12" s="1495"/>
      <c r="U12" s="1495"/>
      <c r="V12" s="1495"/>
      <c r="W12" s="1495"/>
      <c r="X12" s="1495"/>
      <c r="Y12" s="1495"/>
      <c r="Z12" s="1495"/>
    </row>
    <row r="13" spans="1:26" ht="14.25" customHeight="1">
      <c r="A13" s="1495"/>
      <c r="B13" s="1792" t="s">
        <v>662</v>
      </c>
      <c r="C13" s="1655"/>
      <c r="D13" s="1655"/>
      <c r="E13" s="1509"/>
      <c r="F13" s="1510"/>
      <c r="G13" s="1509"/>
      <c r="H13" s="1495"/>
      <c r="I13" s="1495"/>
      <c r="J13" s="1495"/>
      <c r="K13" s="1495"/>
      <c r="L13" s="1495"/>
      <c r="M13" s="1495"/>
      <c r="N13" s="1495"/>
      <c r="O13" s="1495"/>
      <c r="P13" s="1495"/>
      <c r="Q13" s="1495"/>
      <c r="R13" s="1495"/>
      <c r="S13" s="1495"/>
      <c r="T13" s="1495"/>
      <c r="U13" s="1495"/>
      <c r="V13" s="1495"/>
      <c r="W13" s="1495"/>
      <c r="X13" s="1495"/>
      <c r="Y13" s="1495"/>
      <c r="Z13" s="1495"/>
    </row>
    <row r="14" spans="1:26" ht="25.5" customHeight="1">
      <c r="A14" s="1495"/>
      <c r="B14" s="1498"/>
      <c r="C14" s="1499" t="s">
        <v>654</v>
      </c>
      <c r="D14" s="1499" t="s">
        <v>655</v>
      </c>
      <c r="E14" s="1500" t="s">
        <v>656</v>
      </c>
      <c r="F14" s="1499" t="s">
        <v>657</v>
      </c>
      <c r="G14" s="1501" t="s">
        <v>658</v>
      </c>
      <c r="H14" s="1495"/>
      <c r="I14" s="1495"/>
      <c r="J14" s="1495"/>
      <c r="K14" s="1495"/>
      <c r="L14" s="1495"/>
      <c r="M14" s="1495"/>
      <c r="N14" s="1495"/>
      <c r="O14" s="1495"/>
      <c r="P14" s="1495"/>
      <c r="Q14" s="1495"/>
      <c r="R14" s="1495"/>
      <c r="S14" s="1495"/>
      <c r="T14" s="1495"/>
      <c r="U14" s="1495"/>
      <c r="V14" s="1495"/>
      <c r="W14" s="1495"/>
      <c r="X14" s="1495"/>
      <c r="Y14" s="1495"/>
      <c r="Z14" s="1495"/>
    </row>
    <row r="15" spans="1:26" ht="14.25" customHeight="1">
      <c r="A15" s="1495"/>
      <c r="B15" s="1502" t="s">
        <v>659</v>
      </c>
      <c r="C15" s="1503">
        <v>1</v>
      </c>
      <c r="D15" s="1503">
        <v>100</v>
      </c>
      <c r="E15" s="1504">
        <v>100</v>
      </c>
      <c r="F15" s="1503">
        <v>0</v>
      </c>
      <c r="G15" s="1505">
        <f>+E15*F15</f>
        <v>0</v>
      </c>
      <c r="H15" s="1495"/>
      <c r="I15" s="1495"/>
      <c r="J15" s="1495"/>
      <c r="K15" s="1495"/>
      <c r="L15" s="1495"/>
      <c r="M15" s="1495"/>
      <c r="N15" s="1495"/>
      <c r="O15" s="1495"/>
      <c r="P15" s="1495"/>
      <c r="Q15" s="1495"/>
      <c r="R15" s="1495"/>
      <c r="S15" s="1495"/>
      <c r="T15" s="1495"/>
      <c r="U15" s="1495"/>
      <c r="V15" s="1495"/>
      <c r="W15" s="1495"/>
      <c r="X15" s="1495"/>
      <c r="Y15" s="1495"/>
      <c r="Z15" s="1495"/>
    </row>
    <row r="16" spans="1:26" ht="14.25" customHeight="1">
      <c r="A16" s="1495"/>
      <c r="B16" s="1502" t="s">
        <v>660</v>
      </c>
      <c r="C16" s="1506"/>
      <c r="D16" s="1506"/>
      <c r="E16" s="1507"/>
      <c r="F16" s="1506"/>
      <c r="G16" s="1508"/>
      <c r="H16" s="1495"/>
      <c r="I16" s="1495"/>
      <c r="J16" s="1495"/>
      <c r="K16" s="1495"/>
      <c r="L16" s="1495"/>
      <c r="M16" s="1495"/>
      <c r="N16" s="1495"/>
      <c r="O16" s="1495"/>
      <c r="P16" s="1495"/>
      <c r="Q16" s="1495"/>
      <c r="R16" s="1495"/>
      <c r="S16" s="1495"/>
      <c r="T16" s="1495"/>
      <c r="U16" s="1495"/>
      <c r="V16" s="1495"/>
      <c r="W16" s="1495"/>
      <c r="X16" s="1495"/>
      <c r="Y16" s="1495"/>
      <c r="Z16" s="1495"/>
    </row>
    <row r="17" spans="1:26" ht="14.25" customHeight="1">
      <c r="A17" s="1168"/>
      <c r="B17" s="1168"/>
      <c r="C17" s="1168"/>
      <c r="D17" s="1168"/>
      <c r="E17" s="1168"/>
      <c r="F17" s="1168"/>
      <c r="G17" s="1168"/>
      <c r="H17" s="1168"/>
      <c r="I17" s="1168"/>
      <c r="J17" s="1168"/>
      <c r="K17" s="1168"/>
      <c r="L17" s="1168"/>
      <c r="M17" s="1168"/>
      <c r="N17" s="1168"/>
      <c r="O17" s="1168"/>
      <c r="P17" s="1168"/>
      <c r="Q17" s="1168"/>
      <c r="R17" s="1168"/>
      <c r="S17" s="1168"/>
      <c r="T17" s="1168"/>
      <c r="U17" s="1168"/>
      <c r="V17" s="1168"/>
      <c r="W17" s="1168"/>
      <c r="X17" s="1168"/>
      <c r="Y17" s="1168"/>
      <c r="Z17" s="1168"/>
    </row>
    <row r="18" spans="1:26" ht="14.25" customHeight="1">
      <c r="A18" s="1351"/>
      <c r="B18" s="1793" t="s">
        <v>768</v>
      </c>
      <c r="C18" s="1655"/>
      <c r="D18" s="1351"/>
      <c r="E18" s="1351"/>
      <c r="F18" s="1351"/>
      <c r="G18" s="1351"/>
      <c r="H18" s="1351"/>
      <c r="I18" s="1351"/>
      <c r="J18" s="1351"/>
      <c r="K18" s="1351"/>
      <c r="L18" s="1351"/>
      <c r="M18" s="1351"/>
      <c r="N18" s="1351"/>
      <c r="O18" s="1351"/>
      <c r="P18" s="1351"/>
      <c r="Q18" s="1351"/>
      <c r="R18" s="1351"/>
      <c r="S18" s="1351"/>
      <c r="T18" s="1351"/>
      <c r="U18" s="1351"/>
      <c r="V18" s="1351"/>
      <c r="W18" s="1351"/>
      <c r="X18" s="1351"/>
      <c r="Y18" s="1351"/>
      <c r="Z18" s="1351"/>
    </row>
    <row r="19" spans="1:26" ht="14.25" customHeight="1">
      <c r="A19" s="1351"/>
      <c r="B19" s="1794" t="s">
        <v>653</v>
      </c>
      <c r="C19" s="1655"/>
      <c r="D19" s="1655"/>
      <c r="E19" s="1512"/>
      <c r="F19" s="1512"/>
      <c r="G19" s="1512"/>
      <c r="H19" s="1351"/>
      <c r="I19" s="1351"/>
      <c r="J19" s="1351"/>
      <c r="K19" s="1351"/>
      <c r="L19" s="1351"/>
      <c r="M19" s="1351"/>
      <c r="N19" s="1351"/>
      <c r="O19" s="1351"/>
      <c r="P19" s="1351"/>
      <c r="Q19" s="1351"/>
      <c r="R19" s="1351"/>
      <c r="S19" s="1351"/>
      <c r="T19" s="1351"/>
      <c r="U19" s="1351"/>
      <c r="V19" s="1351"/>
      <c r="W19" s="1351"/>
      <c r="X19" s="1351"/>
      <c r="Y19" s="1351"/>
      <c r="Z19" s="1351"/>
    </row>
    <row r="20" spans="1:26" ht="24" customHeight="1">
      <c r="A20" s="1351"/>
      <c r="B20" s="1498"/>
      <c r="C20" s="1499" t="s">
        <v>654</v>
      </c>
      <c r="D20" s="1499" t="s">
        <v>655</v>
      </c>
      <c r="E20" s="1499" t="s">
        <v>656</v>
      </c>
      <c r="F20" s="1499" t="s">
        <v>657</v>
      </c>
      <c r="G20" s="1513" t="s">
        <v>658</v>
      </c>
      <c r="H20" s="1351"/>
      <c r="I20" s="1351"/>
      <c r="J20" s="1351"/>
      <c r="K20" s="1351"/>
      <c r="L20" s="1351"/>
      <c r="M20" s="1351"/>
      <c r="N20" s="1351"/>
      <c r="O20" s="1351"/>
      <c r="P20" s="1351"/>
      <c r="Q20" s="1351"/>
      <c r="R20" s="1351"/>
      <c r="S20" s="1351"/>
      <c r="T20" s="1351"/>
      <c r="U20" s="1351"/>
      <c r="V20" s="1351"/>
      <c r="W20" s="1351"/>
      <c r="X20" s="1351"/>
      <c r="Y20" s="1351"/>
      <c r="Z20" s="1351"/>
    </row>
    <row r="21" spans="1:26" ht="14.25" customHeight="1">
      <c r="A21" s="1351"/>
      <c r="B21" s="1514" t="s">
        <v>659</v>
      </c>
      <c r="C21" s="1515">
        <v>1</v>
      </c>
      <c r="D21" s="1515">
        <v>100</v>
      </c>
      <c r="E21" s="1515">
        <v>100</v>
      </c>
      <c r="F21" s="1515">
        <v>0</v>
      </c>
      <c r="G21" s="1516">
        <f>E21*F21</f>
        <v>0</v>
      </c>
      <c r="H21" s="1351"/>
      <c r="I21" s="1351"/>
      <c r="J21" s="1351"/>
      <c r="K21" s="1351"/>
      <c r="L21" s="1351"/>
      <c r="M21" s="1351"/>
      <c r="N21" s="1351"/>
      <c r="O21" s="1351"/>
      <c r="P21" s="1351"/>
      <c r="Q21" s="1351"/>
      <c r="R21" s="1351"/>
      <c r="S21" s="1351"/>
      <c r="T21" s="1351"/>
      <c r="U21" s="1351"/>
      <c r="V21" s="1351"/>
      <c r="W21" s="1351"/>
      <c r="X21" s="1351"/>
      <c r="Y21" s="1351"/>
      <c r="Z21" s="1351"/>
    </row>
    <row r="22" spans="1:26" ht="14.25" customHeight="1">
      <c r="A22" s="1351"/>
      <c r="B22" s="1514" t="s">
        <v>660</v>
      </c>
      <c r="C22" s="1517"/>
      <c r="D22" s="1517"/>
      <c r="E22" s="1517"/>
      <c r="F22" s="1517"/>
      <c r="G22" s="1518"/>
      <c r="H22" s="1351"/>
      <c r="I22" s="1351"/>
      <c r="J22" s="1351"/>
      <c r="K22" s="1351"/>
      <c r="L22" s="1351"/>
      <c r="M22" s="1351"/>
      <c r="N22" s="1351"/>
      <c r="O22" s="1351"/>
      <c r="P22" s="1351"/>
      <c r="Q22" s="1351"/>
      <c r="R22" s="1351"/>
      <c r="S22" s="1351"/>
      <c r="T22" s="1351"/>
      <c r="U22" s="1351"/>
      <c r="V22" s="1351"/>
      <c r="W22" s="1351"/>
      <c r="X22" s="1351"/>
      <c r="Y22" s="1351"/>
      <c r="Z22" s="1351"/>
    </row>
    <row r="23" spans="1:26" ht="14.25" customHeight="1">
      <c r="A23" s="1351"/>
      <c r="B23" s="1794" t="s">
        <v>661</v>
      </c>
      <c r="C23" s="1655"/>
      <c r="D23" s="1655"/>
      <c r="E23" s="1519"/>
      <c r="F23" s="1519"/>
      <c r="G23" s="1519"/>
      <c r="H23" s="1351"/>
      <c r="I23" s="1351"/>
      <c r="J23" s="1351"/>
      <c r="K23" s="1351"/>
      <c r="L23" s="1351"/>
      <c r="M23" s="1351"/>
      <c r="N23" s="1351"/>
      <c r="O23" s="1351"/>
      <c r="P23" s="1351"/>
      <c r="Q23" s="1351"/>
      <c r="R23" s="1351"/>
      <c r="S23" s="1351"/>
      <c r="T23" s="1351"/>
      <c r="U23" s="1351"/>
      <c r="V23" s="1351"/>
      <c r="W23" s="1351"/>
      <c r="X23" s="1351"/>
      <c r="Y23" s="1351"/>
      <c r="Z23" s="1351"/>
    </row>
    <row r="24" spans="1:26" ht="22.5" customHeight="1">
      <c r="A24" s="1351"/>
      <c r="B24" s="1498"/>
      <c r="C24" s="1499" t="s">
        <v>654</v>
      </c>
      <c r="D24" s="1499" t="s">
        <v>655</v>
      </c>
      <c r="E24" s="1499" t="s">
        <v>656</v>
      </c>
      <c r="F24" s="1499" t="s">
        <v>657</v>
      </c>
      <c r="G24" s="1513" t="s">
        <v>658</v>
      </c>
      <c r="H24" s="1351"/>
      <c r="I24" s="1351"/>
      <c r="J24" s="1351"/>
      <c r="K24" s="1351"/>
      <c r="L24" s="1351"/>
      <c r="M24" s="1351"/>
      <c r="N24" s="1351"/>
      <c r="O24" s="1351"/>
      <c r="P24" s="1351"/>
      <c r="Q24" s="1351"/>
      <c r="R24" s="1351"/>
      <c r="S24" s="1351"/>
      <c r="T24" s="1351"/>
      <c r="U24" s="1351"/>
      <c r="V24" s="1351"/>
      <c r="W24" s="1351"/>
      <c r="X24" s="1351"/>
      <c r="Y24" s="1351"/>
      <c r="Z24" s="1351"/>
    </row>
    <row r="25" spans="1:26" ht="14.25" customHeight="1">
      <c r="A25" s="1351"/>
      <c r="B25" s="1514" t="s">
        <v>659</v>
      </c>
      <c r="C25" s="1515">
        <v>1</v>
      </c>
      <c r="D25" s="1515">
        <v>100</v>
      </c>
      <c r="E25" s="1515">
        <v>100</v>
      </c>
      <c r="F25" s="1515">
        <v>0</v>
      </c>
      <c r="G25" s="1516">
        <f>E25*F25</f>
        <v>0</v>
      </c>
      <c r="H25" s="1351"/>
      <c r="I25" s="1351"/>
      <c r="J25" s="1351"/>
      <c r="K25" s="1351"/>
      <c r="L25" s="1351"/>
      <c r="M25" s="1351"/>
      <c r="N25" s="1351"/>
      <c r="O25" s="1351"/>
      <c r="P25" s="1351"/>
      <c r="Q25" s="1351"/>
      <c r="R25" s="1351"/>
      <c r="S25" s="1351"/>
      <c r="T25" s="1351"/>
      <c r="U25" s="1351"/>
      <c r="V25" s="1351"/>
      <c r="W25" s="1351"/>
      <c r="X25" s="1351"/>
      <c r="Y25" s="1351"/>
      <c r="Z25" s="1351"/>
    </row>
    <row r="26" spans="1:26" ht="14.25" customHeight="1">
      <c r="A26" s="1351"/>
      <c r="B26" s="1514" t="s">
        <v>660</v>
      </c>
      <c r="C26" s="1517"/>
      <c r="D26" s="1517"/>
      <c r="E26" s="1517"/>
      <c r="F26" s="1517"/>
      <c r="G26" s="1518"/>
      <c r="H26" s="1351"/>
      <c r="I26" s="1351"/>
      <c r="J26" s="1351"/>
      <c r="K26" s="1351"/>
      <c r="L26" s="1351"/>
      <c r="M26" s="1351"/>
      <c r="N26" s="1351"/>
      <c r="O26" s="1351"/>
      <c r="P26" s="1351"/>
      <c r="Q26" s="1351"/>
      <c r="R26" s="1351"/>
      <c r="S26" s="1351"/>
      <c r="T26" s="1351"/>
      <c r="U26" s="1351"/>
      <c r="V26" s="1351"/>
      <c r="W26" s="1351"/>
      <c r="X26" s="1351"/>
      <c r="Y26" s="1351"/>
      <c r="Z26" s="1351"/>
    </row>
    <row r="27" spans="1:26" ht="14.25" customHeight="1">
      <c r="A27" s="1351"/>
      <c r="B27" s="1789" t="s">
        <v>663</v>
      </c>
      <c r="C27" s="1671"/>
      <c r="D27" s="1671"/>
      <c r="E27" s="1671"/>
      <c r="F27" s="1671"/>
      <c r="G27" s="1671"/>
      <c r="H27" s="1351"/>
      <c r="I27" s="1351"/>
      <c r="J27" s="1351"/>
      <c r="K27" s="1351"/>
      <c r="L27" s="1351"/>
      <c r="M27" s="1351"/>
      <c r="N27" s="1351"/>
      <c r="O27" s="1351"/>
      <c r="P27" s="1351"/>
      <c r="Q27" s="1351"/>
      <c r="R27" s="1351"/>
      <c r="S27" s="1351"/>
      <c r="T27" s="1351"/>
      <c r="U27" s="1351"/>
      <c r="V27" s="1351"/>
      <c r="W27" s="1351"/>
      <c r="X27" s="1351"/>
      <c r="Y27" s="1351"/>
      <c r="Z27" s="1351"/>
    </row>
    <row r="28" spans="1:26" ht="20.25" customHeight="1">
      <c r="A28" s="1351"/>
      <c r="B28" s="1520"/>
      <c r="C28" s="1521" t="s">
        <v>654</v>
      </c>
      <c r="D28" s="1521" t="s">
        <v>655</v>
      </c>
      <c r="E28" s="1521" t="s">
        <v>656</v>
      </c>
      <c r="F28" s="1521" t="s">
        <v>657</v>
      </c>
      <c r="G28" s="1521" t="s">
        <v>658</v>
      </c>
      <c r="H28" s="1351"/>
      <c r="I28" s="1351"/>
      <c r="J28" s="1351"/>
      <c r="K28" s="1351"/>
      <c r="L28" s="1351"/>
      <c r="M28" s="1351"/>
      <c r="N28" s="1351"/>
      <c r="O28" s="1351"/>
      <c r="P28" s="1351"/>
      <c r="Q28" s="1351"/>
      <c r="R28" s="1351"/>
      <c r="S28" s="1351"/>
      <c r="T28" s="1351"/>
      <c r="U28" s="1351"/>
      <c r="V28" s="1351"/>
      <c r="W28" s="1351"/>
      <c r="X28" s="1351"/>
      <c r="Y28" s="1351"/>
      <c r="Z28" s="1351"/>
    </row>
    <row r="29" spans="1:26" ht="14.25" customHeight="1">
      <c r="A29" s="1351"/>
      <c r="B29" s="1514" t="s">
        <v>659</v>
      </c>
      <c r="C29" s="1515">
        <v>1</v>
      </c>
      <c r="D29" s="1515">
        <v>100</v>
      </c>
      <c r="E29" s="1515">
        <v>100</v>
      </c>
      <c r="F29" s="1515">
        <v>0</v>
      </c>
      <c r="G29" s="1516">
        <f>E29*F29</f>
        <v>0</v>
      </c>
      <c r="H29" s="1351"/>
      <c r="I29" s="1351"/>
      <c r="J29" s="1351"/>
      <c r="K29" s="1351"/>
      <c r="L29" s="1351"/>
      <c r="M29" s="1351"/>
      <c r="N29" s="1351"/>
      <c r="O29" s="1351"/>
      <c r="P29" s="1351"/>
      <c r="Q29" s="1351"/>
      <c r="R29" s="1351"/>
      <c r="S29" s="1351"/>
      <c r="T29" s="1351"/>
      <c r="U29" s="1351"/>
      <c r="V29" s="1351"/>
      <c r="W29" s="1351"/>
      <c r="X29" s="1351"/>
      <c r="Y29" s="1351"/>
      <c r="Z29" s="1351"/>
    </row>
    <row r="30" spans="1:26" ht="14.25" customHeight="1">
      <c r="A30" s="1351"/>
      <c r="B30" s="1514" t="s">
        <v>660</v>
      </c>
      <c r="C30" s="1517"/>
      <c r="D30" s="1517"/>
      <c r="E30" s="1517"/>
      <c r="F30" s="1517"/>
      <c r="G30" s="1518"/>
      <c r="H30" s="1351"/>
      <c r="I30" s="1351"/>
      <c r="J30" s="1351"/>
      <c r="K30" s="1351"/>
      <c r="L30" s="1351"/>
      <c r="M30" s="1351"/>
      <c r="N30" s="1351"/>
      <c r="O30" s="1351"/>
      <c r="P30" s="1351"/>
      <c r="Q30" s="1351"/>
      <c r="R30" s="1351"/>
      <c r="S30" s="1351"/>
      <c r="T30" s="1351"/>
      <c r="U30" s="1351"/>
      <c r="V30" s="1351"/>
      <c r="W30" s="1351"/>
      <c r="X30" s="1351"/>
      <c r="Y30" s="1351"/>
      <c r="Z30" s="1351"/>
    </row>
    <row r="31" spans="1:26" ht="14.25" customHeight="1">
      <c r="A31" s="1168"/>
      <c r="B31" s="1522"/>
      <c r="C31" s="1523"/>
      <c r="D31" s="1168"/>
      <c r="E31" s="1168"/>
      <c r="F31" s="1168"/>
      <c r="G31" s="1168"/>
      <c r="H31" s="1168"/>
      <c r="I31" s="1168"/>
      <c r="J31" s="1168"/>
      <c r="K31" s="1168"/>
      <c r="L31" s="1168"/>
      <c r="M31" s="1168"/>
      <c r="N31" s="1168"/>
      <c r="O31" s="1168"/>
      <c r="P31" s="1168"/>
      <c r="Q31" s="1168"/>
      <c r="R31" s="1168"/>
      <c r="S31" s="1168"/>
      <c r="T31" s="1168"/>
      <c r="U31" s="1168"/>
      <c r="V31" s="1168"/>
      <c r="W31" s="1168"/>
      <c r="X31" s="1168"/>
      <c r="Y31" s="1168"/>
      <c r="Z31" s="1168"/>
    </row>
    <row r="32" spans="1:26" ht="14.25" customHeight="1">
      <c r="A32" s="1168"/>
      <c r="B32" s="1168"/>
      <c r="C32" s="1168"/>
      <c r="D32" s="1168"/>
      <c r="E32" s="1168"/>
      <c r="F32" s="1168"/>
      <c r="G32" s="1168"/>
      <c r="H32" s="1168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  <c r="Z32" s="1168"/>
    </row>
    <row r="33" spans="1:26" ht="14.25" customHeight="1">
      <c r="A33" s="1168"/>
      <c r="B33" s="1168"/>
      <c r="C33" s="1168"/>
      <c r="D33" s="1168"/>
      <c r="E33" s="1168"/>
      <c r="F33" s="1168"/>
      <c r="G33" s="1168"/>
      <c r="H33" s="1168"/>
      <c r="I33" s="1168"/>
      <c r="J33" s="1168"/>
      <c r="K33" s="1168"/>
      <c r="L33" s="1168"/>
      <c r="M33" s="1168"/>
      <c r="N33" s="1168"/>
      <c r="O33" s="1168"/>
      <c r="P33" s="1168"/>
      <c r="Q33" s="1168"/>
      <c r="R33" s="1168"/>
      <c r="S33" s="1168"/>
      <c r="T33" s="1168"/>
      <c r="U33" s="1168"/>
      <c r="V33" s="1168"/>
      <c r="W33" s="1168"/>
      <c r="X33" s="1168"/>
      <c r="Y33" s="1168"/>
      <c r="Z33" s="1168"/>
    </row>
    <row r="34" spans="1:26" ht="14.25" customHeight="1">
      <c r="A34" s="1168"/>
      <c r="B34" s="1213"/>
      <c r="C34" s="1168"/>
      <c r="D34" s="1168"/>
      <c r="E34" s="1168"/>
      <c r="F34" s="1168"/>
      <c r="G34" s="1168"/>
      <c r="H34" s="1168"/>
      <c r="I34" s="1168"/>
      <c r="J34" s="1168"/>
      <c r="K34" s="1168"/>
      <c r="L34" s="1168"/>
      <c r="M34" s="1168"/>
      <c r="N34" s="1168"/>
      <c r="O34" s="1168"/>
      <c r="P34" s="1168"/>
      <c r="Q34" s="1168"/>
      <c r="R34" s="1168"/>
      <c r="S34" s="1168"/>
      <c r="T34" s="1168"/>
      <c r="U34" s="1168"/>
      <c r="V34" s="1168"/>
      <c r="W34" s="1168"/>
      <c r="X34" s="1168"/>
      <c r="Y34" s="1168"/>
      <c r="Z34" s="1168"/>
    </row>
    <row r="35" spans="1:26" ht="18.75">
      <c r="A35" s="1168"/>
      <c r="B35" s="1524" t="s">
        <v>664</v>
      </c>
      <c r="C35" s="1168"/>
      <c r="D35" s="1168"/>
      <c r="E35" s="1168"/>
      <c r="F35" s="1168"/>
      <c r="G35" s="1168"/>
      <c r="H35" s="1168"/>
      <c r="I35" s="1168"/>
      <c r="J35" s="1168"/>
      <c r="K35" s="1168"/>
      <c r="L35" s="1168"/>
      <c r="M35" s="1168"/>
      <c r="N35" s="1168"/>
      <c r="O35" s="1168"/>
      <c r="P35" s="1168"/>
      <c r="Q35" s="1168"/>
      <c r="R35" s="1168"/>
      <c r="S35" s="1168"/>
      <c r="T35" s="1168"/>
      <c r="U35" s="1168"/>
      <c r="V35" s="1168"/>
      <c r="W35" s="1168"/>
      <c r="X35" s="1168"/>
      <c r="Y35" s="1168"/>
      <c r="Z35" s="1168"/>
    </row>
    <row r="36" spans="1:26" ht="14.25" customHeight="1">
      <c r="A36" s="1168"/>
      <c r="B36" s="1213" t="s">
        <v>665</v>
      </c>
      <c r="C36" s="1168"/>
      <c r="D36" s="1168"/>
      <c r="E36" s="1168"/>
      <c r="F36" s="1168"/>
      <c r="G36" s="1168"/>
      <c r="H36" s="1168"/>
      <c r="I36" s="1168"/>
      <c r="J36" s="1168"/>
      <c r="K36" s="1168"/>
      <c r="L36" s="1168"/>
      <c r="M36" s="1168"/>
      <c r="N36" s="1168"/>
      <c r="O36" s="1168"/>
      <c r="P36" s="1168"/>
      <c r="Q36" s="1168"/>
      <c r="R36" s="1168"/>
      <c r="S36" s="1168"/>
      <c r="T36" s="1168"/>
      <c r="U36" s="1168"/>
      <c r="V36" s="1168"/>
      <c r="W36" s="1168"/>
      <c r="X36" s="1168"/>
      <c r="Y36" s="1168"/>
      <c r="Z36" s="1168"/>
    </row>
    <row r="37" spans="1:26" ht="14.25" customHeight="1">
      <c r="A37" s="1168"/>
      <c r="B37" s="1525" t="s">
        <v>666</v>
      </c>
      <c r="C37" s="660"/>
      <c r="D37" s="623"/>
      <c r="E37" s="699"/>
      <c r="F37" s="623"/>
      <c r="G37" s="699"/>
      <c r="H37" s="1168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/>
      <c r="V37" s="1168"/>
      <c r="W37" s="1168"/>
      <c r="X37" s="1168"/>
      <c r="Y37" s="1168"/>
      <c r="Z37" s="1168"/>
    </row>
    <row r="38" spans="1:26" ht="25.5" customHeight="1">
      <c r="A38" s="1168"/>
      <c r="B38" s="1526"/>
      <c r="C38" s="650" t="s">
        <v>654</v>
      </c>
      <c r="D38" s="650" t="s">
        <v>655</v>
      </c>
      <c r="E38" s="1527" t="s">
        <v>656</v>
      </c>
      <c r="F38" s="650" t="s">
        <v>657</v>
      </c>
      <c r="G38" s="1528" t="s">
        <v>658</v>
      </c>
      <c r="H38" s="1168"/>
      <c r="I38" s="1168"/>
      <c r="J38" s="1168"/>
      <c r="K38" s="1168"/>
      <c r="L38" s="1168"/>
      <c r="M38" s="1168"/>
      <c r="N38" s="1168"/>
      <c r="O38" s="1168"/>
      <c r="P38" s="1168"/>
      <c r="Q38" s="1168"/>
      <c r="R38" s="1168"/>
      <c r="S38" s="1168"/>
      <c r="T38" s="1168"/>
      <c r="U38" s="1168"/>
      <c r="V38" s="1168"/>
      <c r="W38" s="1168"/>
      <c r="X38" s="1168"/>
      <c r="Y38" s="1168"/>
      <c r="Z38" s="1168"/>
    </row>
    <row r="39" spans="1:26" ht="14.25" customHeight="1">
      <c r="A39" s="1168"/>
      <c r="B39" s="1526" t="s">
        <v>659</v>
      </c>
      <c r="C39" s="783">
        <v>32</v>
      </c>
      <c r="D39" s="783">
        <v>100</v>
      </c>
      <c r="E39" s="1529">
        <f>+D39/C39</f>
        <v>3.125</v>
      </c>
      <c r="F39" s="783">
        <v>16</v>
      </c>
      <c r="G39" s="1530">
        <f>+E39*F39</f>
        <v>50</v>
      </c>
      <c r="H39" s="1168"/>
      <c r="I39" s="1168"/>
      <c r="J39" s="1168"/>
      <c r="K39" s="1168"/>
      <c r="L39" s="1168"/>
      <c r="M39" s="1168"/>
      <c r="N39" s="1168"/>
      <c r="O39" s="1168"/>
      <c r="P39" s="1168"/>
      <c r="Q39" s="1168"/>
      <c r="R39" s="1168"/>
      <c r="S39" s="1168"/>
      <c r="T39" s="1168"/>
      <c r="U39" s="1168"/>
      <c r="V39" s="1168"/>
      <c r="W39" s="1168"/>
      <c r="X39" s="1168"/>
      <c r="Y39" s="1168"/>
      <c r="Z39" s="1168"/>
    </row>
    <row r="40" spans="1:26" ht="14.25" customHeight="1">
      <c r="A40" s="1168"/>
      <c r="B40" s="1526" t="s">
        <v>667</v>
      </c>
      <c r="C40" s="783"/>
      <c r="D40" s="783"/>
      <c r="E40" s="1529"/>
      <c r="F40" s="783"/>
      <c r="G40" s="1530"/>
      <c r="H40" s="1168"/>
      <c r="I40" s="1168"/>
      <c r="J40" s="1168"/>
      <c r="K40" s="1168"/>
      <c r="L40" s="1168"/>
      <c r="M40" s="1168"/>
      <c r="N40" s="1168"/>
      <c r="O40" s="1168"/>
      <c r="P40" s="1168"/>
      <c r="Q40" s="1168"/>
      <c r="R40" s="1168"/>
      <c r="S40" s="1168"/>
      <c r="T40" s="1168"/>
      <c r="U40" s="1168"/>
      <c r="V40" s="1168"/>
      <c r="W40" s="1168"/>
      <c r="X40" s="1168"/>
      <c r="Y40" s="1168"/>
      <c r="Z40" s="1168"/>
    </row>
    <row r="41" spans="1:26" ht="14.25" customHeight="1">
      <c r="A41" s="1168"/>
      <c r="B41" s="1525" t="s">
        <v>668</v>
      </c>
      <c r="C41" s="660"/>
      <c r="D41" s="623"/>
      <c r="E41" s="699"/>
      <c r="F41" s="623"/>
      <c r="G41" s="699"/>
      <c r="H41" s="1168"/>
      <c r="I41" s="1168"/>
      <c r="J41" s="1168"/>
      <c r="K41" s="1168"/>
      <c r="L41" s="1168"/>
      <c r="M41" s="1168"/>
      <c r="N41" s="1168"/>
      <c r="O41" s="1168"/>
      <c r="P41" s="1168"/>
      <c r="Q41" s="1168"/>
      <c r="R41" s="1168"/>
      <c r="S41" s="1168"/>
      <c r="T41" s="1168"/>
      <c r="U41" s="1168"/>
      <c r="V41" s="1168"/>
      <c r="W41" s="1168"/>
      <c r="X41" s="1168"/>
      <c r="Y41" s="1168"/>
      <c r="Z41" s="1168"/>
    </row>
    <row r="42" spans="1:26" ht="14.25" customHeight="1">
      <c r="A42" s="1168"/>
      <c r="B42" s="1526"/>
      <c r="C42" s="650" t="s">
        <v>654</v>
      </c>
      <c r="D42" s="650" t="s">
        <v>655</v>
      </c>
      <c r="E42" s="1527" t="s">
        <v>656</v>
      </c>
      <c r="F42" s="650" t="s">
        <v>657</v>
      </c>
      <c r="G42" s="1528" t="s">
        <v>658</v>
      </c>
      <c r="H42" s="1168"/>
      <c r="I42" s="1168"/>
      <c r="J42" s="1168"/>
      <c r="K42" s="1168"/>
      <c r="L42" s="1168"/>
      <c r="M42" s="1168"/>
      <c r="N42" s="1168"/>
      <c r="O42" s="1168"/>
      <c r="P42" s="1168"/>
      <c r="Q42" s="1168"/>
      <c r="R42" s="1168"/>
      <c r="S42" s="1168"/>
      <c r="T42" s="1168"/>
      <c r="U42" s="1168"/>
      <c r="V42" s="1168"/>
      <c r="W42" s="1168"/>
      <c r="X42" s="1168"/>
      <c r="Y42" s="1168"/>
      <c r="Z42" s="1168"/>
    </row>
    <row r="43" spans="1:26" ht="14.25" customHeight="1">
      <c r="A43" s="1168"/>
      <c r="B43" s="1526" t="s">
        <v>659</v>
      </c>
      <c r="C43" s="783">
        <v>560</v>
      </c>
      <c r="D43" s="783">
        <v>100</v>
      </c>
      <c r="E43" s="1529">
        <f>+D43/C43</f>
        <v>0.17857142857142858</v>
      </c>
      <c r="F43" s="783">
        <v>280</v>
      </c>
      <c r="G43" s="1530">
        <f>+E43*F43</f>
        <v>50</v>
      </c>
      <c r="H43" s="1168"/>
      <c r="I43" s="1168"/>
      <c r="J43" s="1168"/>
      <c r="K43" s="1168"/>
      <c r="L43" s="1168"/>
      <c r="M43" s="1168"/>
      <c r="N43" s="1168"/>
      <c r="O43" s="1168"/>
      <c r="P43" s="1168"/>
      <c r="Q43" s="1168"/>
      <c r="R43" s="1168"/>
      <c r="S43" s="1168"/>
      <c r="T43" s="1168"/>
      <c r="U43" s="1168"/>
      <c r="V43" s="1168"/>
      <c r="W43" s="1168"/>
      <c r="X43" s="1168"/>
      <c r="Y43" s="1168"/>
      <c r="Z43" s="1168"/>
    </row>
    <row r="44" spans="1:26" ht="14.25" customHeight="1">
      <c r="A44" s="1168"/>
      <c r="B44" s="1526" t="s">
        <v>667</v>
      </c>
      <c r="C44" s="783"/>
      <c r="D44" s="783"/>
      <c r="E44" s="1529"/>
      <c r="F44" s="783"/>
      <c r="G44" s="1530"/>
      <c r="H44" s="1168"/>
      <c r="I44" s="1168"/>
      <c r="J44" s="1168"/>
      <c r="K44" s="1168"/>
      <c r="L44" s="1168"/>
      <c r="M44" s="1168"/>
      <c r="N44" s="1168"/>
      <c r="O44" s="1168"/>
      <c r="P44" s="1168"/>
      <c r="Q44" s="1168"/>
      <c r="R44" s="1168"/>
      <c r="S44" s="1168"/>
      <c r="T44" s="1168"/>
      <c r="U44" s="1168"/>
      <c r="V44" s="1168"/>
      <c r="W44" s="1168"/>
      <c r="X44" s="1168"/>
      <c r="Y44" s="1168"/>
      <c r="Z44" s="1168"/>
    </row>
    <row r="45" spans="1:26" ht="14.25" customHeight="1">
      <c r="A45" s="1168"/>
      <c r="B45" s="1525" t="s">
        <v>669</v>
      </c>
      <c r="C45" s="660"/>
      <c r="D45" s="623"/>
      <c r="E45" s="699"/>
      <c r="F45" s="623"/>
      <c r="G45" s="699"/>
      <c r="H45" s="1168"/>
      <c r="I45" s="1168"/>
      <c r="J45" s="1168"/>
      <c r="K45" s="1168"/>
      <c r="L45" s="1168"/>
      <c r="M45" s="1168"/>
      <c r="N45" s="1168"/>
      <c r="O45" s="1168"/>
      <c r="P45" s="1168"/>
      <c r="Q45" s="1168"/>
      <c r="R45" s="1168"/>
      <c r="S45" s="1168"/>
      <c r="T45" s="1168"/>
      <c r="U45" s="1168"/>
      <c r="V45" s="1168"/>
      <c r="W45" s="1168"/>
      <c r="X45" s="1168"/>
      <c r="Y45" s="1168"/>
      <c r="Z45" s="1168"/>
    </row>
    <row r="46" spans="1:26" ht="14.25" customHeight="1">
      <c r="A46" s="1168"/>
      <c r="B46" s="1526"/>
      <c r="C46" s="650" t="s">
        <v>654</v>
      </c>
      <c r="D46" s="650" t="s">
        <v>655</v>
      </c>
      <c r="E46" s="1527" t="s">
        <v>656</v>
      </c>
      <c r="F46" s="650" t="s">
        <v>657</v>
      </c>
      <c r="G46" s="1528" t="s">
        <v>658</v>
      </c>
      <c r="H46" s="1168"/>
      <c r="I46" s="1168"/>
      <c r="J46" s="1168"/>
      <c r="K46" s="1168"/>
      <c r="L46" s="1168"/>
      <c r="M46" s="1168"/>
      <c r="N46" s="1168"/>
      <c r="O46" s="1168"/>
      <c r="P46" s="1168"/>
      <c r="Q46" s="1168"/>
      <c r="R46" s="1168"/>
      <c r="S46" s="1168"/>
      <c r="T46" s="1168"/>
      <c r="U46" s="1168"/>
      <c r="V46" s="1168"/>
      <c r="W46" s="1168"/>
      <c r="X46" s="1168"/>
      <c r="Y46" s="1168"/>
      <c r="Z46" s="1168"/>
    </row>
    <row r="47" spans="1:26" ht="14.25" customHeight="1">
      <c r="A47" s="1168"/>
      <c r="B47" s="1526" t="s">
        <v>659</v>
      </c>
      <c r="C47" s="783">
        <v>135</v>
      </c>
      <c r="D47" s="783">
        <v>100</v>
      </c>
      <c r="E47" s="1529">
        <f>+D47/C47</f>
        <v>0.7407407407407407</v>
      </c>
      <c r="F47" s="783">
        <v>0</v>
      </c>
      <c r="G47" s="1530">
        <f>+E47*F47</f>
        <v>0</v>
      </c>
      <c r="H47" s="1168"/>
      <c r="I47" s="1168"/>
      <c r="J47" s="1168"/>
      <c r="K47" s="1168"/>
      <c r="L47" s="1168"/>
      <c r="M47" s="1168"/>
      <c r="N47" s="1168"/>
      <c r="O47" s="1168"/>
      <c r="P47" s="1168"/>
      <c r="Q47" s="1168"/>
      <c r="R47" s="1168"/>
      <c r="S47" s="1168"/>
      <c r="T47" s="1168"/>
      <c r="U47" s="1168"/>
      <c r="V47" s="1168"/>
      <c r="W47" s="1168"/>
      <c r="X47" s="1168"/>
      <c r="Y47" s="1168"/>
      <c r="Z47" s="1168"/>
    </row>
    <row r="48" spans="1:26" ht="14.25" customHeight="1">
      <c r="A48" s="1168"/>
      <c r="B48" s="1526" t="s">
        <v>667</v>
      </c>
      <c r="C48" s="783"/>
      <c r="D48" s="783"/>
      <c r="E48" s="1529"/>
      <c r="F48" s="783"/>
      <c r="G48" s="1530"/>
      <c r="H48" s="1168"/>
      <c r="I48" s="1168"/>
      <c r="J48" s="1168"/>
      <c r="K48" s="1168"/>
      <c r="L48" s="1168"/>
      <c r="M48" s="1168"/>
      <c r="N48" s="1168"/>
      <c r="O48" s="1168"/>
      <c r="P48" s="1168"/>
      <c r="Q48" s="1168"/>
      <c r="R48" s="1168"/>
      <c r="S48" s="1168"/>
      <c r="T48" s="1168"/>
      <c r="U48" s="1168"/>
      <c r="V48" s="1168"/>
      <c r="W48" s="1168"/>
      <c r="X48" s="1168"/>
      <c r="Y48" s="1168"/>
      <c r="Z48" s="1168"/>
    </row>
    <row r="49" spans="1:26" ht="14.25" customHeight="1">
      <c r="A49" s="1168"/>
      <c r="B49" s="1525" t="s">
        <v>670</v>
      </c>
      <c r="C49" s="660"/>
      <c r="D49" s="660"/>
      <c r="E49" s="1531"/>
      <c r="F49" s="660"/>
      <c r="G49" s="1531"/>
      <c r="H49" s="1168"/>
      <c r="I49" s="1168"/>
      <c r="J49" s="1168"/>
      <c r="K49" s="1168"/>
      <c r="L49" s="1168"/>
      <c r="M49" s="1168"/>
      <c r="N49" s="1168"/>
      <c r="O49" s="1168"/>
      <c r="P49" s="1168"/>
      <c r="Q49" s="1168"/>
      <c r="R49" s="1168"/>
      <c r="S49" s="1168"/>
      <c r="T49" s="1168"/>
      <c r="U49" s="1168"/>
      <c r="V49" s="1168"/>
      <c r="W49" s="1168"/>
      <c r="X49" s="1168"/>
      <c r="Y49" s="1168"/>
      <c r="Z49" s="1168"/>
    </row>
    <row r="50" spans="1:26" ht="25.5" customHeight="1">
      <c r="A50" s="1168"/>
      <c r="B50" s="1526"/>
      <c r="C50" s="650" t="s">
        <v>654</v>
      </c>
      <c r="D50" s="650" t="s">
        <v>655</v>
      </c>
      <c r="E50" s="1527" t="s">
        <v>656</v>
      </c>
      <c r="F50" s="650" t="s">
        <v>657</v>
      </c>
      <c r="G50" s="1528" t="s">
        <v>658</v>
      </c>
      <c r="H50" s="1168"/>
      <c r="I50" s="1168"/>
      <c r="J50" s="1168"/>
      <c r="K50" s="1168"/>
      <c r="L50" s="1168"/>
      <c r="M50" s="1168"/>
      <c r="N50" s="1168"/>
      <c r="O50" s="1168"/>
      <c r="P50" s="1168"/>
      <c r="Q50" s="1168"/>
      <c r="R50" s="1168"/>
      <c r="S50" s="1168"/>
      <c r="T50" s="1168"/>
      <c r="U50" s="1168"/>
      <c r="V50" s="1168"/>
      <c r="W50" s="1168"/>
      <c r="X50" s="1168"/>
      <c r="Y50" s="1168"/>
      <c r="Z50" s="1168"/>
    </row>
    <row r="51" spans="1:26" ht="14.25" customHeight="1">
      <c r="A51" s="1168"/>
      <c r="B51" s="1526" t="s">
        <v>659</v>
      </c>
      <c r="C51" s="783">
        <v>1</v>
      </c>
      <c r="D51" s="783">
        <v>100</v>
      </c>
      <c r="E51" s="1529">
        <f>+D51/C51</f>
        <v>100</v>
      </c>
      <c r="F51" s="783">
        <v>1</v>
      </c>
      <c r="G51" s="1530">
        <f>+E51*F51</f>
        <v>100</v>
      </c>
      <c r="H51" s="1168"/>
      <c r="I51" s="1168"/>
      <c r="J51" s="1168"/>
      <c r="K51" s="1168"/>
      <c r="L51" s="1168"/>
      <c r="M51" s="1168"/>
      <c r="N51" s="1168"/>
      <c r="O51" s="1168"/>
      <c r="P51" s="1168"/>
      <c r="Q51" s="1168"/>
      <c r="R51" s="1168"/>
      <c r="S51" s="1168"/>
      <c r="T51" s="1168"/>
      <c r="U51" s="1168"/>
      <c r="V51" s="1168"/>
      <c r="W51" s="1168"/>
      <c r="X51" s="1168"/>
      <c r="Y51" s="1168"/>
      <c r="Z51" s="1168"/>
    </row>
    <row r="52" spans="1:26" ht="14.25" customHeight="1">
      <c r="A52" s="1168"/>
      <c r="B52" s="1526" t="s">
        <v>667</v>
      </c>
      <c r="C52" s="783"/>
      <c r="D52" s="783"/>
      <c r="E52" s="1529"/>
      <c r="F52" s="783"/>
      <c r="G52" s="1530"/>
      <c r="H52" s="1168"/>
      <c r="I52" s="1168"/>
      <c r="J52" s="1168"/>
      <c r="K52" s="1168"/>
      <c r="L52" s="1168"/>
      <c r="M52" s="1168"/>
      <c r="N52" s="1168"/>
      <c r="O52" s="1168"/>
      <c r="P52" s="1168"/>
      <c r="Q52" s="1168"/>
      <c r="R52" s="1168"/>
      <c r="S52" s="1168"/>
      <c r="T52" s="1168"/>
      <c r="U52" s="1168"/>
      <c r="V52" s="1168"/>
      <c r="W52" s="1168"/>
      <c r="X52" s="1168"/>
      <c r="Y52" s="1168"/>
      <c r="Z52" s="1168"/>
    </row>
    <row r="53" spans="1:26" ht="14.25" customHeight="1">
      <c r="A53" s="1168"/>
      <c r="B53" s="1525" t="s">
        <v>671</v>
      </c>
      <c r="C53" s="660"/>
      <c r="D53" s="660"/>
      <c r="E53" s="1531"/>
      <c r="F53" s="660"/>
      <c r="G53" s="1531"/>
      <c r="H53" s="1168"/>
      <c r="I53" s="1168"/>
      <c r="J53" s="1168"/>
      <c r="K53" s="1168"/>
      <c r="L53" s="1168"/>
      <c r="M53" s="1168"/>
      <c r="N53" s="1168"/>
      <c r="O53" s="1168"/>
      <c r="P53" s="1168"/>
      <c r="Q53" s="1168"/>
      <c r="R53" s="1168"/>
      <c r="S53" s="1168"/>
      <c r="T53" s="1168"/>
      <c r="U53" s="1168"/>
      <c r="V53" s="1168"/>
      <c r="W53" s="1168"/>
      <c r="X53" s="1168"/>
      <c r="Y53" s="1168"/>
      <c r="Z53" s="1168"/>
    </row>
    <row r="54" spans="1:26" ht="25.5" customHeight="1">
      <c r="A54" s="1168"/>
      <c r="B54" s="1526"/>
      <c r="C54" s="650" t="s">
        <v>654</v>
      </c>
      <c r="D54" s="650" t="s">
        <v>655</v>
      </c>
      <c r="E54" s="1527" t="s">
        <v>656</v>
      </c>
      <c r="F54" s="650" t="s">
        <v>657</v>
      </c>
      <c r="G54" s="1528" t="s">
        <v>658</v>
      </c>
      <c r="H54" s="1168"/>
      <c r="I54" s="1168"/>
      <c r="J54" s="1168"/>
      <c r="K54" s="1168"/>
      <c r="L54" s="1168"/>
      <c r="M54" s="1168"/>
      <c r="N54" s="1168"/>
      <c r="O54" s="1168"/>
      <c r="P54" s="1168"/>
      <c r="Q54" s="1168"/>
      <c r="R54" s="1168"/>
      <c r="S54" s="1168"/>
      <c r="T54" s="1168"/>
      <c r="U54" s="1168"/>
      <c r="V54" s="1168"/>
      <c r="W54" s="1168"/>
      <c r="X54" s="1168"/>
      <c r="Y54" s="1168"/>
      <c r="Z54" s="1168"/>
    </row>
    <row r="55" spans="1:26" ht="14.25" customHeight="1">
      <c r="A55" s="1168"/>
      <c r="B55" s="1526" t="s">
        <v>659</v>
      </c>
      <c r="C55" s="783">
        <v>4</v>
      </c>
      <c r="D55" s="783">
        <v>100</v>
      </c>
      <c r="E55" s="1529">
        <f>+D55/C55</f>
        <v>25</v>
      </c>
      <c r="F55" s="783">
        <v>3</v>
      </c>
      <c r="G55" s="1530">
        <f>+E55*F55</f>
        <v>75</v>
      </c>
      <c r="H55" s="1168"/>
      <c r="I55" s="1168"/>
      <c r="J55" s="1168"/>
      <c r="K55" s="1168"/>
      <c r="L55" s="1168"/>
      <c r="M55" s="1168"/>
      <c r="N55" s="1168"/>
      <c r="O55" s="1168"/>
      <c r="P55" s="1168"/>
      <c r="Q55" s="1168"/>
      <c r="R55" s="1168"/>
      <c r="S55" s="1168"/>
      <c r="T55" s="1168"/>
      <c r="U55" s="1168"/>
      <c r="V55" s="1168"/>
      <c r="W55" s="1168"/>
      <c r="X55" s="1168"/>
      <c r="Y55" s="1168"/>
      <c r="Z55" s="1168"/>
    </row>
    <row r="56" spans="1:26" ht="14.25" customHeight="1">
      <c r="A56" s="1168"/>
      <c r="B56" s="1526" t="s">
        <v>667</v>
      </c>
      <c r="C56" s="783"/>
      <c r="D56" s="783"/>
      <c r="E56" s="1529"/>
      <c r="F56" s="783"/>
      <c r="G56" s="1530"/>
      <c r="H56" s="1168"/>
      <c r="I56" s="1168"/>
      <c r="J56" s="1168"/>
      <c r="K56" s="1168"/>
      <c r="L56" s="1168"/>
      <c r="M56" s="1168"/>
      <c r="N56" s="1168"/>
      <c r="O56" s="1168"/>
      <c r="P56" s="1168"/>
      <c r="Q56" s="1168"/>
      <c r="R56" s="1168"/>
      <c r="S56" s="1168"/>
      <c r="T56" s="1168"/>
      <c r="U56" s="1168"/>
      <c r="V56" s="1168"/>
      <c r="W56" s="1168"/>
      <c r="X56" s="1168"/>
      <c r="Y56" s="1168"/>
      <c r="Z56" s="1168"/>
    </row>
    <row r="57" spans="1:26" ht="14.25" customHeight="1">
      <c r="A57" s="1168"/>
      <c r="B57" s="1525" t="s">
        <v>672</v>
      </c>
      <c r="C57" s="660"/>
      <c r="D57" s="660"/>
      <c r="E57" s="1531"/>
      <c r="F57" s="660"/>
      <c r="G57" s="1531"/>
      <c r="H57" s="1168"/>
      <c r="I57" s="1168"/>
      <c r="J57" s="1168"/>
      <c r="K57" s="1168"/>
      <c r="L57" s="1168"/>
      <c r="M57" s="1168"/>
      <c r="N57" s="1168"/>
      <c r="O57" s="1168"/>
      <c r="P57" s="1168"/>
      <c r="Q57" s="1168"/>
      <c r="R57" s="1168"/>
      <c r="S57" s="1168"/>
      <c r="T57" s="1168"/>
      <c r="U57" s="1168"/>
      <c r="V57" s="1168"/>
      <c r="W57" s="1168"/>
      <c r="X57" s="1168"/>
      <c r="Y57" s="1168"/>
      <c r="Z57" s="1168"/>
    </row>
    <row r="58" spans="1:26" ht="25.5" customHeight="1">
      <c r="A58" s="1168"/>
      <c r="B58" s="1526"/>
      <c r="C58" s="650" t="s">
        <v>654</v>
      </c>
      <c r="D58" s="650" t="s">
        <v>655</v>
      </c>
      <c r="E58" s="1527" t="s">
        <v>656</v>
      </c>
      <c r="F58" s="650" t="s">
        <v>657</v>
      </c>
      <c r="G58" s="1528" t="s">
        <v>658</v>
      </c>
      <c r="H58" s="1168"/>
      <c r="I58" s="1168"/>
      <c r="J58" s="1168"/>
      <c r="K58" s="1168"/>
      <c r="L58" s="1168"/>
      <c r="M58" s="1168"/>
      <c r="N58" s="1168"/>
      <c r="O58" s="1168"/>
      <c r="P58" s="1168"/>
      <c r="Q58" s="1168"/>
      <c r="R58" s="1168"/>
      <c r="S58" s="1168"/>
      <c r="T58" s="1168"/>
      <c r="U58" s="1168"/>
      <c r="V58" s="1168"/>
      <c r="W58" s="1168"/>
      <c r="X58" s="1168"/>
      <c r="Y58" s="1168"/>
      <c r="Z58" s="1168"/>
    </row>
    <row r="59" spans="1:26" ht="14.25" customHeight="1">
      <c r="A59" s="1168"/>
      <c r="B59" s="1526" t="s">
        <v>659</v>
      </c>
      <c r="C59" s="783">
        <v>28</v>
      </c>
      <c r="D59" s="783">
        <v>100</v>
      </c>
      <c r="E59" s="1529">
        <f>+D59/C59</f>
        <v>3.5714285714285716</v>
      </c>
      <c r="F59" s="783">
        <v>21</v>
      </c>
      <c r="G59" s="1530">
        <f>+E59*F59</f>
        <v>75</v>
      </c>
      <c r="H59" s="1168"/>
      <c r="I59" s="1168"/>
      <c r="J59" s="1168"/>
      <c r="K59" s="1168"/>
      <c r="L59" s="1168"/>
      <c r="M59" s="1168"/>
      <c r="N59" s="1168"/>
      <c r="O59" s="1168"/>
      <c r="P59" s="1168"/>
      <c r="Q59" s="1168"/>
      <c r="R59" s="1168"/>
      <c r="S59" s="1168"/>
      <c r="T59" s="1168"/>
      <c r="U59" s="1168"/>
      <c r="V59" s="1168"/>
      <c r="W59" s="1168"/>
      <c r="X59" s="1168"/>
      <c r="Y59" s="1168"/>
      <c r="Z59" s="1168"/>
    </row>
    <row r="60" spans="1:26" ht="14.25" customHeight="1">
      <c r="A60" s="1168"/>
      <c r="B60" s="1526" t="s">
        <v>667</v>
      </c>
      <c r="C60" s="783"/>
      <c r="D60" s="783"/>
      <c r="E60" s="1529"/>
      <c r="F60" s="783"/>
      <c r="G60" s="1530"/>
      <c r="H60" s="1168"/>
      <c r="I60" s="1168"/>
      <c r="J60" s="1168"/>
      <c r="K60" s="1168"/>
      <c r="L60" s="1168"/>
      <c r="M60" s="1168"/>
      <c r="N60" s="1168"/>
      <c r="O60" s="1168"/>
      <c r="P60" s="1168"/>
      <c r="Q60" s="1168"/>
      <c r="R60" s="1168"/>
      <c r="S60" s="1168"/>
      <c r="T60" s="1168"/>
      <c r="U60" s="1168"/>
      <c r="V60" s="1168"/>
      <c r="W60" s="1168"/>
      <c r="X60" s="1168"/>
      <c r="Y60" s="1168"/>
      <c r="Z60" s="1168"/>
    </row>
    <row r="61" spans="1:26" ht="14.25" customHeight="1">
      <c r="A61" s="1168"/>
      <c r="B61" s="1525" t="s">
        <v>673</v>
      </c>
      <c r="C61" s="660"/>
      <c r="D61" s="660"/>
      <c r="E61" s="1531"/>
      <c r="F61" s="660"/>
      <c r="G61" s="1531"/>
      <c r="H61" s="1168"/>
      <c r="I61" s="1168"/>
      <c r="J61" s="1168"/>
      <c r="K61" s="1168"/>
      <c r="L61" s="1168"/>
      <c r="M61" s="1168"/>
      <c r="N61" s="1168"/>
      <c r="O61" s="1168"/>
      <c r="P61" s="1168"/>
      <c r="Q61" s="1168"/>
      <c r="R61" s="1168"/>
      <c r="S61" s="1168"/>
      <c r="T61" s="1168"/>
      <c r="U61" s="1168"/>
      <c r="V61" s="1168"/>
      <c r="W61" s="1168"/>
      <c r="X61" s="1168"/>
      <c r="Y61" s="1168"/>
      <c r="Z61" s="1168"/>
    </row>
    <row r="62" spans="1:26" ht="25.5" customHeight="1">
      <c r="A62" s="1168"/>
      <c r="B62" s="1526"/>
      <c r="C62" s="650" t="s">
        <v>654</v>
      </c>
      <c r="D62" s="650" t="s">
        <v>655</v>
      </c>
      <c r="E62" s="1527" t="s">
        <v>656</v>
      </c>
      <c r="F62" s="650" t="s">
        <v>657</v>
      </c>
      <c r="G62" s="1528" t="s">
        <v>658</v>
      </c>
      <c r="H62" s="1168"/>
      <c r="I62" s="1168"/>
      <c r="J62" s="1168"/>
      <c r="K62" s="1168"/>
      <c r="L62" s="1168"/>
      <c r="M62" s="1168"/>
      <c r="N62" s="1168"/>
      <c r="O62" s="1168"/>
      <c r="P62" s="1168"/>
      <c r="Q62" s="1168"/>
      <c r="R62" s="1168"/>
      <c r="S62" s="1168"/>
      <c r="T62" s="1168"/>
      <c r="U62" s="1168"/>
      <c r="V62" s="1168"/>
      <c r="W62" s="1168"/>
      <c r="X62" s="1168"/>
      <c r="Y62" s="1168"/>
      <c r="Z62" s="1168"/>
    </row>
    <row r="63" spans="1:26" ht="14.25" customHeight="1">
      <c r="A63" s="1168"/>
      <c r="B63" s="1526" t="s">
        <v>659</v>
      </c>
      <c r="C63" s="783">
        <v>2</v>
      </c>
      <c r="D63" s="783">
        <v>100</v>
      </c>
      <c r="E63" s="1529">
        <f>+D63/C63</f>
        <v>50</v>
      </c>
      <c r="F63" s="783">
        <v>2</v>
      </c>
      <c r="G63" s="1530">
        <f>+E63*F63</f>
        <v>100</v>
      </c>
      <c r="H63" s="1168"/>
      <c r="I63" s="1168"/>
      <c r="J63" s="1168"/>
      <c r="K63" s="1168"/>
      <c r="L63" s="1168"/>
      <c r="M63" s="1168"/>
      <c r="N63" s="1168"/>
      <c r="O63" s="1168"/>
      <c r="P63" s="1168"/>
      <c r="Q63" s="1168"/>
      <c r="R63" s="1168"/>
      <c r="S63" s="1168"/>
      <c r="T63" s="1168"/>
      <c r="U63" s="1168"/>
      <c r="V63" s="1168"/>
      <c r="W63" s="1168"/>
      <c r="X63" s="1168"/>
      <c r="Y63" s="1168"/>
      <c r="Z63" s="1168"/>
    </row>
    <row r="64" spans="1:26" ht="14.25" customHeight="1">
      <c r="A64" s="1168"/>
      <c r="B64" s="1526" t="s">
        <v>667</v>
      </c>
      <c r="C64" s="783"/>
      <c r="D64" s="783"/>
      <c r="E64" s="1529"/>
      <c r="F64" s="783"/>
      <c r="G64" s="1530"/>
      <c r="H64" s="1168"/>
      <c r="I64" s="1168"/>
      <c r="J64" s="1168"/>
      <c r="K64" s="1168"/>
      <c r="L64" s="1168"/>
      <c r="M64" s="1168"/>
      <c r="N64" s="1168"/>
      <c r="O64" s="1168"/>
      <c r="P64" s="1168"/>
      <c r="Q64" s="1168"/>
      <c r="R64" s="1168"/>
      <c r="S64" s="1168"/>
      <c r="T64" s="1168"/>
      <c r="U64" s="1168"/>
      <c r="V64" s="1168"/>
      <c r="W64" s="1168"/>
      <c r="X64" s="1168"/>
      <c r="Y64" s="1168"/>
      <c r="Z64" s="1168"/>
    </row>
    <row r="65" spans="1:26" ht="14.25" customHeight="1">
      <c r="A65" s="1168"/>
      <c r="B65" s="1525" t="s">
        <v>674</v>
      </c>
      <c r="C65" s="660"/>
      <c r="D65" s="660"/>
      <c r="E65" s="1531"/>
      <c r="F65" s="660"/>
      <c r="G65" s="1531"/>
      <c r="H65" s="1168"/>
      <c r="I65" s="1168"/>
      <c r="J65" s="1168"/>
      <c r="K65" s="1168"/>
      <c r="L65" s="1168"/>
      <c r="M65" s="1168"/>
      <c r="N65" s="1168"/>
      <c r="O65" s="1168"/>
      <c r="P65" s="1168"/>
      <c r="Q65" s="1168"/>
      <c r="R65" s="1168"/>
      <c r="S65" s="1168"/>
      <c r="T65" s="1168"/>
      <c r="U65" s="1168"/>
      <c r="V65" s="1168"/>
      <c r="W65" s="1168"/>
      <c r="X65" s="1168"/>
      <c r="Y65" s="1168"/>
      <c r="Z65" s="1168"/>
    </row>
    <row r="66" spans="1:26" ht="14.25" customHeight="1">
      <c r="A66" s="1168"/>
      <c r="B66" s="1526"/>
      <c r="C66" s="650" t="s">
        <v>654</v>
      </c>
      <c r="D66" s="650" t="s">
        <v>655</v>
      </c>
      <c r="E66" s="1527" t="s">
        <v>656</v>
      </c>
      <c r="F66" s="650" t="s">
        <v>657</v>
      </c>
      <c r="G66" s="1528" t="s">
        <v>658</v>
      </c>
      <c r="H66" s="1168"/>
      <c r="I66" s="1168"/>
      <c r="J66" s="1168"/>
      <c r="K66" s="1168"/>
      <c r="L66" s="1168"/>
      <c r="M66" s="1168"/>
      <c r="N66" s="1168"/>
      <c r="O66" s="1168"/>
      <c r="P66" s="1168"/>
      <c r="Q66" s="1168"/>
      <c r="R66" s="1168"/>
      <c r="S66" s="1168"/>
      <c r="T66" s="1168"/>
      <c r="U66" s="1168"/>
      <c r="V66" s="1168"/>
      <c r="W66" s="1168"/>
      <c r="X66" s="1168"/>
      <c r="Y66" s="1168"/>
      <c r="Z66" s="1168"/>
    </row>
    <row r="67" spans="1:26" ht="14.25" customHeight="1">
      <c r="A67" s="1168"/>
      <c r="B67" s="1526" t="s">
        <v>659</v>
      </c>
      <c r="C67" s="783">
        <v>2</v>
      </c>
      <c r="D67" s="783">
        <v>100</v>
      </c>
      <c r="E67" s="1529">
        <f>+D67/C67</f>
        <v>50</v>
      </c>
      <c r="F67" s="783">
        <v>2</v>
      </c>
      <c r="G67" s="1530">
        <f>+E67*F67</f>
        <v>100</v>
      </c>
      <c r="H67" s="1168"/>
      <c r="I67" s="1168"/>
      <c r="J67" s="1168"/>
      <c r="K67" s="1168"/>
      <c r="L67" s="1168"/>
      <c r="M67" s="1168"/>
      <c r="N67" s="1168"/>
      <c r="O67" s="1168"/>
      <c r="P67" s="1168"/>
      <c r="Q67" s="1168"/>
      <c r="R67" s="1168"/>
      <c r="S67" s="1168"/>
      <c r="T67" s="1168"/>
      <c r="U67" s="1168"/>
      <c r="V67" s="1168"/>
      <c r="W67" s="1168"/>
      <c r="X67" s="1168"/>
      <c r="Y67" s="1168"/>
      <c r="Z67" s="1168"/>
    </row>
    <row r="68" spans="1:26" ht="14.25" customHeight="1">
      <c r="A68" s="1168"/>
      <c r="B68" s="1526" t="s">
        <v>667</v>
      </c>
      <c r="C68" s="783"/>
      <c r="D68" s="783"/>
      <c r="E68" s="1529"/>
      <c r="F68" s="783"/>
      <c r="G68" s="1530"/>
      <c r="H68" s="1168"/>
      <c r="I68" s="1168"/>
      <c r="J68" s="1168"/>
      <c r="K68" s="1168"/>
      <c r="L68" s="1168"/>
      <c r="M68" s="1168"/>
      <c r="N68" s="1168"/>
      <c r="O68" s="1168"/>
      <c r="P68" s="1168"/>
      <c r="Q68" s="1168"/>
      <c r="R68" s="1168"/>
      <c r="S68" s="1168"/>
      <c r="T68" s="1168"/>
      <c r="U68" s="1168"/>
      <c r="V68" s="1168"/>
      <c r="W68" s="1168"/>
      <c r="X68" s="1168"/>
      <c r="Y68" s="1168"/>
      <c r="Z68" s="1168"/>
    </row>
    <row r="69" spans="1:26" ht="14.25" customHeight="1">
      <c r="A69" s="1168"/>
      <c r="B69" s="1525" t="s">
        <v>675</v>
      </c>
      <c r="C69" s="660"/>
      <c r="D69" s="660"/>
      <c r="E69" s="1531"/>
      <c r="F69" s="660"/>
      <c r="G69" s="1531"/>
      <c r="H69" s="1168"/>
      <c r="I69" s="1168"/>
      <c r="J69" s="1168"/>
      <c r="K69" s="1168"/>
      <c r="L69" s="1168"/>
      <c r="M69" s="1168"/>
      <c r="N69" s="1168"/>
      <c r="O69" s="1168"/>
      <c r="P69" s="1168"/>
      <c r="Q69" s="1168"/>
      <c r="R69" s="1168"/>
      <c r="S69" s="1168"/>
      <c r="T69" s="1168"/>
      <c r="U69" s="1168"/>
      <c r="V69" s="1168"/>
      <c r="W69" s="1168"/>
      <c r="X69" s="1168"/>
      <c r="Y69" s="1168"/>
      <c r="Z69" s="1168"/>
    </row>
    <row r="70" spans="1:26" ht="25.5" customHeight="1">
      <c r="A70" s="1168"/>
      <c r="B70" s="1526"/>
      <c r="C70" s="650" t="s">
        <v>654</v>
      </c>
      <c r="D70" s="650" t="s">
        <v>655</v>
      </c>
      <c r="E70" s="1527" t="s">
        <v>656</v>
      </c>
      <c r="F70" s="650" t="s">
        <v>657</v>
      </c>
      <c r="G70" s="1528" t="s">
        <v>658</v>
      </c>
      <c r="H70" s="1168"/>
      <c r="I70" s="1168"/>
      <c r="J70" s="1168"/>
      <c r="K70" s="1168"/>
      <c r="L70" s="1168"/>
      <c r="M70" s="1168"/>
      <c r="N70" s="1168"/>
      <c r="O70" s="1168"/>
      <c r="P70" s="1168"/>
      <c r="Q70" s="1168"/>
      <c r="R70" s="1168"/>
      <c r="S70" s="1168"/>
      <c r="T70" s="1168"/>
      <c r="U70" s="1168"/>
      <c r="V70" s="1168"/>
      <c r="W70" s="1168"/>
      <c r="X70" s="1168"/>
      <c r="Y70" s="1168"/>
      <c r="Z70" s="1168"/>
    </row>
    <row r="71" spans="1:26" ht="14.25" customHeight="1">
      <c r="A71" s="1168"/>
      <c r="B71" s="1526" t="s">
        <v>659</v>
      </c>
      <c r="C71" s="783">
        <v>1</v>
      </c>
      <c r="D71" s="783">
        <v>100</v>
      </c>
      <c r="E71" s="1529">
        <f>+D71/C71</f>
        <v>100</v>
      </c>
      <c r="F71" s="783">
        <v>0</v>
      </c>
      <c r="G71" s="1530">
        <f>+E71*F71</f>
        <v>0</v>
      </c>
      <c r="H71" s="1168"/>
      <c r="I71" s="1168"/>
      <c r="J71" s="1168"/>
      <c r="K71" s="1168"/>
      <c r="L71" s="1168"/>
      <c r="M71" s="1168"/>
      <c r="N71" s="1168"/>
      <c r="O71" s="1168"/>
      <c r="P71" s="1168"/>
      <c r="Q71" s="1168"/>
      <c r="R71" s="1168"/>
      <c r="S71" s="1168"/>
      <c r="T71" s="1168"/>
      <c r="U71" s="1168"/>
      <c r="V71" s="1168"/>
      <c r="W71" s="1168"/>
      <c r="X71" s="1168"/>
      <c r="Y71" s="1168"/>
      <c r="Z71" s="1168"/>
    </row>
    <row r="72" spans="1:26" ht="14.25" customHeight="1">
      <c r="A72" s="1168"/>
      <c r="B72" s="1526" t="s">
        <v>667</v>
      </c>
      <c r="C72" s="783"/>
      <c r="D72" s="783"/>
      <c r="E72" s="1529"/>
      <c r="F72" s="783"/>
      <c r="G72" s="1530"/>
      <c r="H72" s="1168"/>
      <c r="I72" s="1168"/>
      <c r="J72" s="1168"/>
      <c r="K72" s="1168"/>
      <c r="L72" s="1168"/>
      <c r="M72" s="1168"/>
      <c r="N72" s="1168"/>
      <c r="O72" s="1168"/>
      <c r="P72" s="1168"/>
      <c r="Q72" s="1168"/>
      <c r="R72" s="1168"/>
      <c r="S72" s="1168"/>
      <c r="T72" s="1168"/>
      <c r="U72" s="1168"/>
      <c r="V72" s="1168"/>
      <c r="W72" s="1168"/>
      <c r="X72" s="1168"/>
      <c r="Y72" s="1168"/>
      <c r="Z72" s="1168"/>
    </row>
    <row r="73" spans="1:26" ht="14.25" customHeight="1">
      <c r="A73" s="1168"/>
      <c r="B73" s="1525" t="s">
        <v>676</v>
      </c>
      <c r="C73" s="660"/>
      <c r="D73" s="660"/>
      <c r="E73" s="1531"/>
      <c r="F73" s="660"/>
      <c r="G73" s="1531"/>
      <c r="H73" s="1168"/>
      <c r="I73" s="1168"/>
      <c r="J73" s="1168"/>
      <c r="K73" s="1168"/>
      <c r="L73" s="1168"/>
      <c r="M73" s="1168"/>
      <c r="N73" s="1168"/>
      <c r="O73" s="1168"/>
      <c r="P73" s="1168"/>
      <c r="Q73" s="1168"/>
      <c r="R73" s="1168"/>
      <c r="S73" s="1168"/>
      <c r="T73" s="1168"/>
      <c r="U73" s="1168"/>
      <c r="V73" s="1168"/>
      <c r="W73" s="1168"/>
      <c r="X73" s="1168"/>
      <c r="Y73" s="1168"/>
      <c r="Z73" s="1168"/>
    </row>
    <row r="74" spans="1:26" ht="25.5" customHeight="1">
      <c r="A74" s="1168"/>
      <c r="B74" s="1526"/>
      <c r="C74" s="650" t="s">
        <v>654</v>
      </c>
      <c r="D74" s="650" t="s">
        <v>655</v>
      </c>
      <c r="E74" s="1527" t="s">
        <v>656</v>
      </c>
      <c r="F74" s="650" t="s">
        <v>657</v>
      </c>
      <c r="G74" s="1528" t="s">
        <v>658</v>
      </c>
      <c r="H74" s="1168"/>
      <c r="I74" s="1168"/>
      <c r="J74" s="1168"/>
      <c r="K74" s="1168"/>
      <c r="L74" s="1168"/>
      <c r="M74" s="1168"/>
      <c r="N74" s="1168"/>
      <c r="O74" s="1168"/>
      <c r="P74" s="1168"/>
      <c r="Q74" s="1168"/>
      <c r="R74" s="1168"/>
      <c r="S74" s="1168"/>
      <c r="T74" s="1168"/>
      <c r="U74" s="1168"/>
      <c r="V74" s="1168"/>
      <c r="W74" s="1168"/>
      <c r="X74" s="1168"/>
      <c r="Y74" s="1168"/>
      <c r="Z74" s="1168"/>
    </row>
    <row r="75" spans="1:26" ht="14.25" customHeight="1">
      <c r="A75" s="1168"/>
      <c r="B75" s="1526" t="s">
        <v>659</v>
      </c>
      <c r="C75" s="783">
        <v>1</v>
      </c>
      <c r="D75" s="783">
        <v>100</v>
      </c>
      <c r="E75" s="1529">
        <f>+D75/C75</f>
        <v>100</v>
      </c>
      <c r="F75" s="783">
        <v>1</v>
      </c>
      <c r="G75" s="1530">
        <f>+E75*F75</f>
        <v>100</v>
      </c>
      <c r="H75" s="1168"/>
      <c r="I75" s="1168"/>
      <c r="J75" s="1168"/>
      <c r="K75" s="1168"/>
      <c r="L75" s="1168"/>
      <c r="M75" s="1168"/>
      <c r="N75" s="1168"/>
      <c r="O75" s="1168"/>
      <c r="P75" s="1168"/>
      <c r="Q75" s="1168"/>
      <c r="R75" s="1168"/>
      <c r="S75" s="1168"/>
      <c r="T75" s="1168"/>
      <c r="U75" s="1168"/>
      <c r="V75" s="1168"/>
      <c r="W75" s="1168"/>
      <c r="X75" s="1168"/>
      <c r="Y75" s="1168"/>
      <c r="Z75" s="1168"/>
    </row>
    <row r="76" spans="1:26" ht="14.25" customHeight="1">
      <c r="A76" s="1168"/>
      <c r="B76" s="1526" t="s">
        <v>667</v>
      </c>
      <c r="C76" s="783"/>
      <c r="D76" s="783"/>
      <c r="E76" s="1529"/>
      <c r="F76" s="783"/>
      <c r="G76" s="1530"/>
      <c r="H76" s="1168"/>
      <c r="I76" s="1168"/>
      <c r="J76" s="1168"/>
      <c r="K76" s="1168"/>
      <c r="L76" s="1168"/>
      <c r="M76" s="1168"/>
      <c r="N76" s="1168"/>
      <c r="O76" s="1168"/>
      <c r="P76" s="1168"/>
      <c r="Q76" s="1168"/>
      <c r="R76" s="1168"/>
      <c r="S76" s="1168"/>
      <c r="T76" s="1168"/>
      <c r="U76" s="1168"/>
      <c r="V76" s="1168"/>
      <c r="W76" s="1168"/>
      <c r="X76" s="1168"/>
      <c r="Y76" s="1168"/>
      <c r="Z76" s="1168"/>
    </row>
    <row r="77" spans="1:26" ht="14.25" customHeight="1">
      <c r="A77" s="1168"/>
      <c r="B77" s="1525" t="s">
        <v>677</v>
      </c>
      <c r="C77" s="660"/>
      <c r="D77" s="660"/>
      <c r="E77" s="1531"/>
      <c r="F77" s="660"/>
      <c r="G77" s="1531"/>
      <c r="H77" s="1168"/>
      <c r="I77" s="1168"/>
      <c r="J77" s="1168"/>
      <c r="K77" s="1168"/>
      <c r="L77" s="1168"/>
      <c r="M77" s="1168"/>
      <c r="N77" s="1168"/>
      <c r="O77" s="1168"/>
      <c r="P77" s="1168"/>
      <c r="Q77" s="1168"/>
      <c r="R77" s="1168"/>
      <c r="S77" s="1168"/>
      <c r="T77" s="1168"/>
      <c r="U77" s="1168"/>
      <c r="V77" s="1168"/>
      <c r="W77" s="1168"/>
      <c r="X77" s="1168"/>
      <c r="Y77" s="1168"/>
      <c r="Z77" s="1168"/>
    </row>
    <row r="78" spans="1:26" ht="25.5" customHeight="1">
      <c r="A78" s="1168"/>
      <c r="B78" s="1526"/>
      <c r="C78" s="650" t="s">
        <v>654</v>
      </c>
      <c r="D78" s="650" t="s">
        <v>655</v>
      </c>
      <c r="E78" s="1527" t="s">
        <v>656</v>
      </c>
      <c r="F78" s="650" t="s">
        <v>657</v>
      </c>
      <c r="G78" s="1528" t="s">
        <v>658</v>
      </c>
      <c r="H78" s="1168"/>
      <c r="I78" s="1168"/>
      <c r="J78" s="1168"/>
      <c r="K78" s="1168"/>
      <c r="L78" s="1168"/>
      <c r="M78" s="1168"/>
      <c r="N78" s="1168"/>
      <c r="O78" s="1168"/>
      <c r="P78" s="1168"/>
      <c r="Q78" s="1168"/>
      <c r="R78" s="1168"/>
      <c r="S78" s="1168"/>
      <c r="T78" s="1168"/>
      <c r="U78" s="1168"/>
      <c r="V78" s="1168"/>
      <c r="W78" s="1168"/>
      <c r="X78" s="1168"/>
      <c r="Y78" s="1168"/>
      <c r="Z78" s="1168"/>
    </row>
    <row r="79" spans="1:26" ht="14.25" customHeight="1">
      <c r="A79" s="1168"/>
      <c r="B79" s="1526" t="s">
        <v>659</v>
      </c>
      <c r="C79" s="783">
        <v>1</v>
      </c>
      <c r="D79" s="783">
        <v>100</v>
      </c>
      <c r="E79" s="1529">
        <f>+D79/C79</f>
        <v>100</v>
      </c>
      <c r="F79" s="783">
        <v>1</v>
      </c>
      <c r="G79" s="1530">
        <f>+E79*F79</f>
        <v>100</v>
      </c>
      <c r="H79" s="1168"/>
      <c r="I79" s="1168"/>
      <c r="J79" s="1168"/>
      <c r="K79" s="1168"/>
      <c r="L79" s="1168"/>
      <c r="M79" s="1168"/>
      <c r="N79" s="1168"/>
      <c r="O79" s="1168"/>
      <c r="P79" s="1168"/>
      <c r="Q79" s="1168"/>
      <c r="R79" s="1168"/>
      <c r="S79" s="1168"/>
      <c r="T79" s="1168"/>
      <c r="U79" s="1168"/>
      <c r="V79" s="1168"/>
      <c r="W79" s="1168"/>
      <c r="X79" s="1168"/>
      <c r="Y79" s="1168"/>
      <c r="Z79" s="1168"/>
    </row>
    <row r="80" spans="1:26" ht="14.25" customHeight="1">
      <c r="A80" s="1168"/>
      <c r="B80" s="1526" t="s">
        <v>667</v>
      </c>
      <c r="C80" s="783"/>
      <c r="D80" s="783"/>
      <c r="E80" s="1529"/>
      <c r="F80" s="783"/>
      <c r="G80" s="1530"/>
      <c r="H80" s="1168"/>
      <c r="I80" s="1168"/>
      <c r="J80" s="1168"/>
      <c r="K80" s="1168"/>
      <c r="L80" s="1168"/>
      <c r="M80" s="1168"/>
      <c r="N80" s="1168"/>
      <c r="O80" s="1168"/>
      <c r="P80" s="1168"/>
      <c r="Q80" s="1168"/>
      <c r="R80" s="1168"/>
      <c r="S80" s="1168"/>
      <c r="T80" s="1168"/>
      <c r="U80" s="1168"/>
      <c r="V80" s="1168"/>
      <c r="W80" s="1168"/>
      <c r="X80" s="1168"/>
      <c r="Y80" s="1168"/>
      <c r="Z80" s="1168"/>
    </row>
    <row r="81" spans="1:26" ht="14.25" customHeight="1">
      <c r="A81" s="1168"/>
      <c r="B81" s="1525" t="s">
        <v>678</v>
      </c>
      <c r="C81" s="660"/>
      <c r="D81" s="660"/>
      <c r="E81" s="1531"/>
      <c r="F81" s="660"/>
      <c r="G81" s="1531"/>
      <c r="H81" s="1168"/>
      <c r="I81" s="1168"/>
      <c r="J81" s="1168"/>
      <c r="K81" s="1168"/>
      <c r="L81" s="1168"/>
      <c r="M81" s="1168"/>
      <c r="N81" s="1168"/>
      <c r="O81" s="1168"/>
      <c r="P81" s="1168"/>
      <c r="Q81" s="1168"/>
      <c r="R81" s="1168"/>
      <c r="S81" s="1168"/>
      <c r="T81" s="1168"/>
      <c r="U81" s="1168"/>
      <c r="V81" s="1168"/>
      <c r="W81" s="1168"/>
      <c r="X81" s="1168"/>
      <c r="Y81" s="1168"/>
      <c r="Z81" s="1168"/>
    </row>
    <row r="82" spans="1:26" ht="25.5" customHeight="1">
      <c r="A82" s="1168"/>
      <c r="B82" s="1526"/>
      <c r="C82" s="650" t="s">
        <v>654</v>
      </c>
      <c r="D82" s="650" t="s">
        <v>655</v>
      </c>
      <c r="E82" s="1527" t="s">
        <v>656</v>
      </c>
      <c r="F82" s="650" t="s">
        <v>657</v>
      </c>
      <c r="G82" s="1528" t="s">
        <v>658</v>
      </c>
      <c r="H82" s="1168"/>
      <c r="I82" s="1168"/>
      <c r="J82" s="1168"/>
      <c r="K82" s="1168"/>
      <c r="L82" s="1168"/>
      <c r="M82" s="1168"/>
      <c r="N82" s="1168"/>
      <c r="O82" s="1168"/>
      <c r="P82" s="1168"/>
      <c r="Q82" s="1168"/>
      <c r="R82" s="1168"/>
      <c r="S82" s="1168"/>
      <c r="T82" s="1168"/>
      <c r="U82" s="1168"/>
      <c r="V82" s="1168"/>
      <c r="W82" s="1168"/>
      <c r="X82" s="1168"/>
      <c r="Y82" s="1168"/>
      <c r="Z82" s="1168"/>
    </row>
    <row r="83" spans="1:26" ht="14.25" customHeight="1">
      <c r="A83" s="1168"/>
      <c r="B83" s="1526" t="s">
        <v>659</v>
      </c>
      <c r="C83" s="783">
        <v>1</v>
      </c>
      <c r="D83" s="783">
        <v>100</v>
      </c>
      <c r="E83" s="1529">
        <f>+D83/C83</f>
        <v>100</v>
      </c>
      <c r="F83" s="783">
        <v>1</v>
      </c>
      <c r="G83" s="1530">
        <f>+E83*F83</f>
        <v>100</v>
      </c>
      <c r="H83" s="1168"/>
      <c r="I83" s="1168"/>
      <c r="J83" s="1168"/>
      <c r="K83" s="1168"/>
      <c r="L83" s="1168"/>
      <c r="M83" s="1168"/>
      <c r="N83" s="1168"/>
      <c r="O83" s="1168"/>
      <c r="P83" s="1168"/>
      <c r="Q83" s="1168"/>
      <c r="R83" s="1168"/>
      <c r="S83" s="1168"/>
      <c r="T83" s="1168"/>
      <c r="U83" s="1168"/>
      <c r="V83" s="1168"/>
      <c r="W83" s="1168"/>
      <c r="X83" s="1168"/>
      <c r="Y83" s="1168"/>
      <c r="Z83" s="1168"/>
    </row>
    <row r="84" spans="1:26" ht="14.25" customHeight="1">
      <c r="A84" s="1168"/>
      <c r="B84" s="1526" t="s">
        <v>667</v>
      </c>
      <c r="C84" s="783"/>
      <c r="D84" s="783"/>
      <c r="E84" s="1529"/>
      <c r="F84" s="783"/>
      <c r="G84" s="1530"/>
      <c r="H84" s="1168"/>
      <c r="I84" s="1168"/>
      <c r="J84" s="1168"/>
      <c r="K84" s="1168"/>
      <c r="L84" s="1168"/>
      <c r="M84" s="1168"/>
      <c r="N84" s="1168"/>
      <c r="O84" s="1168"/>
      <c r="P84" s="1168"/>
      <c r="Q84" s="1168"/>
      <c r="R84" s="1168"/>
      <c r="S84" s="1168"/>
      <c r="T84" s="1168"/>
      <c r="U84" s="1168"/>
      <c r="V84" s="1168"/>
      <c r="W84" s="1168"/>
      <c r="X84" s="1168"/>
      <c r="Y84" s="1168"/>
      <c r="Z84" s="1168"/>
    </row>
    <row r="85" spans="1:26" ht="14.25" customHeight="1">
      <c r="A85" s="1168"/>
      <c r="B85" s="1525" t="s">
        <v>679</v>
      </c>
      <c r="C85" s="660"/>
      <c r="D85" s="660"/>
      <c r="E85" s="1531"/>
      <c r="F85" s="660"/>
      <c r="G85" s="1531"/>
      <c r="H85" s="1168"/>
      <c r="I85" s="1168"/>
      <c r="J85" s="1168"/>
      <c r="K85" s="1168"/>
      <c r="L85" s="1168"/>
      <c r="M85" s="1168"/>
      <c r="N85" s="1168"/>
      <c r="O85" s="1168"/>
      <c r="P85" s="1168"/>
      <c r="Q85" s="1168"/>
      <c r="R85" s="1168"/>
      <c r="S85" s="1168"/>
      <c r="T85" s="1168"/>
      <c r="U85" s="1168"/>
      <c r="V85" s="1168"/>
      <c r="W85" s="1168"/>
      <c r="X85" s="1168"/>
      <c r="Y85" s="1168"/>
      <c r="Z85" s="1168"/>
    </row>
    <row r="86" spans="1:26" ht="25.5" customHeight="1">
      <c r="A86" s="1168"/>
      <c r="B86" s="1526"/>
      <c r="C86" s="650" t="s">
        <v>654</v>
      </c>
      <c r="D86" s="650" t="s">
        <v>655</v>
      </c>
      <c r="E86" s="1527" t="s">
        <v>656</v>
      </c>
      <c r="F86" s="650" t="s">
        <v>657</v>
      </c>
      <c r="G86" s="1528" t="s">
        <v>658</v>
      </c>
      <c r="H86" s="1168"/>
      <c r="I86" s="1168"/>
      <c r="J86" s="1168"/>
      <c r="K86" s="1168"/>
      <c r="L86" s="1168"/>
      <c r="M86" s="1168"/>
      <c r="N86" s="1168"/>
      <c r="O86" s="1168"/>
      <c r="P86" s="1168"/>
      <c r="Q86" s="1168"/>
      <c r="R86" s="1168"/>
      <c r="S86" s="1168"/>
      <c r="T86" s="1168"/>
      <c r="U86" s="1168"/>
      <c r="V86" s="1168"/>
      <c r="W86" s="1168"/>
      <c r="X86" s="1168"/>
      <c r="Y86" s="1168"/>
      <c r="Z86" s="1168"/>
    </row>
    <row r="87" spans="1:26" ht="14.25" customHeight="1">
      <c r="A87" s="1168"/>
      <c r="B87" s="1526" t="s">
        <v>659</v>
      </c>
      <c r="C87" s="783">
        <v>28</v>
      </c>
      <c r="D87" s="783">
        <v>100</v>
      </c>
      <c r="E87" s="1529">
        <f>+D87/C87</f>
        <v>3.5714285714285716</v>
      </c>
      <c r="F87" s="783">
        <v>24</v>
      </c>
      <c r="G87" s="1530">
        <f>+E87*F87</f>
        <v>85.714285714285722</v>
      </c>
      <c r="H87" s="1168"/>
      <c r="I87" s="1168"/>
      <c r="J87" s="1168"/>
      <c r="K87" s="1168"/>
      <c r="L87" s="1168"/>
      <c r="M87" s="1168"/>
      <c r="N87" s="1168"/>
      <c r="O87" s="1168"/>
      <c r="P87" s="1168"/>
      <c r="Q87" s="1168"/>
      <c r="R87" s="1168"/>
      <c r="S87" s="1168"/>
      <c r="T87" s="1168"/>
      <c r="U87" s="1168"/>
      <c r="V87" s="1168"/>
      <c r="W87" s="1168"/>
      <c r="X87" s="1168"/>
      <c r="Y87" s="1168"/>
      <c r="Z87" s="1168"/>
    </row>
    <row r="88" spans="1:26" ht="14.25" customHeight="1">
      <c r="A88" s="1168"/>
      <c r="B88" s="1526" t="s">
        <v>667</v>
      </c>
      <c r="C88" s="783"/>
      <c r="D88" s="783"/>
      <c r="E88" s="1529"/>
      <c r="F88" s="783"/>
      <c r="G88" s="1530"/>
      <c r="H88" s="1168"/>
      <c r="I88" s="1168"/>
      <c r="J88" s="1168"/>
      <c r="K88" s="1168"/>
      <c r="L88" s="1168"/>
      <c r="M88" s="1168"/>
      <c r="N88" s="1168"/>
      <c r="O88" s="1168"/>
      <c r="P88" s="1168"/>
      <c r="Q88" s="1168"/>
      <c r="R88" s="1168"/>
      <c r="S88" s="1168"/>
      <c r="T88" s="1168"/>
      <c r="U88" s="1168"/>
      <c r="V88" s="1168"/>
      <c r="W88" s="1168"/>
      <c r="X88" s="1168"/>
      <c r="Y88" s="1168"/>
      <c r="Z88" s="1168"/>
    </row>
    <row r="89" spans="1:26" ht="14.25" customHeight="1">
      <c r="A89" s="1168"/>
      <c r="B89" s="1525" t="s">
        <v>680</v>
      </c>
      <c r="C89" s="660"/>
      <c r="D89" s="660"/>
      <c r="E89" s="1531"/>
      <c r="F89" s="660"/>
      <c r="G89" s="1531"/>
      <c r="H89" s="1168"/>
      <c r="I89" s="1168"/>
      <c r="J89" s="1168"/>
      <c r="K89" s="1168"/>
      <c r="L89" s="1168"/>
      <c r="M89" s="1168"/>
      <c r="N89" s="1168"/>
      <c r="O89" s="1168"/>
      <c r="P89" s="1168"/>
      <c r="Q89" s="1168"/>
      <c r="R89" s="1168"/>
      <c r="S89" s="1168"/>
      <c r="T89" s="1168"/>
      <c r="U89" s="1168"/>
      <c r="V89" s="1168"/>
      <c r="W89" s="1168"/>
      <c r="X89" s="1168"/>
      <c r="Y89" s="1168"/>
      <c r="Z89" s="1168"/>
    </row>
    <row r="90" spans="1:26" ht="25.5" customHeight="1">
      <c r="A90" s="1168"/>
      <c r="B90" s="1526"/>
      <c r="C90" s="650" t="s">
        <v>654</v>
      </c>
      <c r="D90" s="650" t="s">
        <v>655</v>
      </c>
      <c r="E90" s="1527" t="s">
        <v>656</v>
      </c>
      <c r="F90" s="650" t="s">
        <v>657</v>
      </c>
      <c r="G90" s="1528" t="s">
        <v>658</v>
      </c>
      <c r="H90" s="1168"/>
      <c r="I90" s="1168"/>
      <c r="J90" s="1168"/>
      <c r="K90" s="1168"/>
      <c r="L90" s="1168"/>
      <c r="M90" s="1168"/>
      <c r="N90" s="1168"/>
      <c r="O90" s="1168"/>
      <c r="P90" s="1168"/>
      <c r="Q90" s="1168"/>
      <c r="R90" s="1168"/>
      <c r="S90" s="1168"/>
      <c r="T90" s="1168"/>
      <c r="U90" s="1168"/>
      <c r="V90" s="1168"/>
      <c r="W90" s="1168"/>
      <c r="X90" s="1168"/>
      <c r="Y90" s="1168"/>
      <c r="Z90" s="1168"/>
    </row>
    <row r="91" spans="1:26" ht="14.25" customHeight="1">
      <c r="A91" s="1168"/>
      <c r="B91" s="1526" t="s">
        <v>659</v>
      </c>
      <c r="C91" s="783">
        <v>212</v>
      </c>
      <c r="D91" s="783">
        <v>100</v>
      </c>
      <c r="E91" s="1529">
        <f>+D91/C91</f>
        <v>0.47169811320754718</v>
      </c>
      <c r="F91" s="783">
        <v>174</v>
      </c>
      <c r="G91" s="1530">
        <f>+E91*F91</f>
        <v>82.075471698113205</v>
      </c>
      <c r="H91" s="1168"/>
      <c r="I91" s="1168"/>
      <c r="J91" s="1168"/>
      <c r="K91" s="1168"/>
      <c r="L91" s="1168"/>
      <c r="M91" s="1168"/>
      <c r="N91" s="1168"/>
      <c r="O91" s="1168"/>
      <c r="P91" s="1168"/>
      <c r="Q91" s="1168"/>
      <c r="R91" s="1168"/>
      <c r="S91" s="1168"/>
      <c r="T91" s="1168"/>
      <c r="U91" s="1168"/>
      <c r="V91" s="1168"/>
      <c r="W91" s="1168"/>
      <c r="X91" s="1168"/>
      <c r="Y91" s="1168"/>
      <c r="Z91" s="1168"/>
    </row>
    <row r="92" spans="1:26" ht="14.25" customHeight="1">
      <c r="A92" s="1168"/>
      <c r="B92" s="1526" t="s">
        <v>667</v>
      </c>
      <c r="C92" s="783"/>
      <c r="D92" s="783"/>
      <c r="E92" s="1529"/>
      <c r="F92" s="783"/>
      <c r="G92" s="1530"/>
      <c r="H92" s="1168"/>
      <c r="I92" s="1168"/>
      <c r="J92" s="1168"/>
      <c r="K92" s="1168"/>
      <c r="L92" s="1168"/>
      <c r="M92" s="1168"/>
      <c r="N92" s="1168"/>
      <c r="O92" s="1168"/>
      <c r="P92" s="1168"/>
      <c r="Q92" s="1168"/>
      <c r="R92" s="1168"/>
      <c r="S92" s="1168"/>
      <c r="T92" s="1168"/>
      <c r="U92" s="1168"/>
      <c r="V92" s="1168"/>
      <c r="W92" s="1168"/>
      <c r="X92" s="1168"/>
      <c r="Y92" s="1168"/>
      <c r="Z92" s="1168"/>
    </row>
    <row r="93" spans="1:26" ht="14.25" customHeight="1">
      <c r="A93" s="1168"/>
      <c r="B93" s="1525" t="s">
        <v>681</v>
      </c>
      <c r="C93" s="660"/>
      <c r="D93" s="660"/>
      <c r="E93" s="1531"/>
      <c r="F93" s="660"/>
      <c r="G93" s="1531"/>
      <c r="H93" s="1168"/>
      <c r="I93" s="1168"/>
      <c r="J93" s="1168"/>
      <c r="K93" s="1168"/>
      <c r="L93" s="1168"/>
      <c r="M93" s="1168"/>
      <c r="N93" s="1168"/>
      <c r="O93" s="1168"/>
      <c r="P93" s="1168"/>
      <c r="Q93" s="1168"/>
      <c r="R93" s="1168"/>
      <c r="S93" s="1168"/>
      <c r="T93" s="1168"/>
      <c r="U93" s="1168"/>
      <c r="V93" s="1168"/>
      <c r="W93" s="1168"/>
      <c r="X93" s="1168"/>
      <c r="Y93" s="1168"/>
      <c r="Z93" s="1168"/>
    </row>
    <row r="94" spans="1:26" ht="25.5" customHeight="1">
      <c r="A94" s="1168"/>
      <c r="B94" s="1526"/>
      <c r="C94" s="650" t="s">
        <v>654</v>
      </c>
      <c r="D94" s="650" t="s">
        <v>655</v>
      </c>
      <c r="E94" s="1527" t="s">
        <v>656</v>
      </c>
      <c r="F94" s="650" t="s">
        <v>657</v>
      </c>
      <c r="G94" s="1528" t="s">
        <v>658</v>
      </c>
      <c r="H94" s="1168"/>
      <c r="I94" s="1168"/>
      <c r="J94" s="1168"/>
      <c r="K94" s="1168"/>
      <c r="L94" s="1168"/>
      <c r="M94" s="1168"/>
      <c r="N94" s="1168"/>
      <c r="O94" s="1168"/>
      <c r="P94" s="1168"/>
      <c r="Q94" s="1168"/>
      <c r="R94" s="1168"/>
      <c r="S94" s="1168"/>
      <c r="T94" s="1168"/>
      <c r="U94" s="1168"/>
      <c r="V94" s="1168"/>
      <c r="W94" s="1168"/>
      <c r="X94" s="1168"/>
      <c r="Y94" s="1168"/>
      <c r="Z94" s="1168"/>
    </row>
    <row r="95" spans="1:26" ht="14.25" customHeight="1">
      <c r="A95" s="1168"/>
      <c r="B95" s="1526" t="s">
        <v>659</v>
      </c>
      <c r="C95" s="783">
        <v>24</v>
      </c>
      <c r="D95" s="783">
        <v>100</v>
      </c>
      <c r="E95" s="1529">
        <f>+D95/C95</f>
        <v>4.166666666666667</v>
      </c>
      <c r="F95" s="783">
        <v>20</v>
      </c>
      <c r="G95" s="1530">
        <f>+E95*F95</f>
        <v>83.333333333333343</v>
      </c>
      <c r="H95" s="1168"/>
      <c r="I95" s="1168"/>
      <c r="J95" s="1168"/>
      <c r="K95" s="1168"/>
      <c r="L95" s="1168"/>
      <c r="M95" s="1168"/>
      <c r="N95" s="1168"/>
      <c r="O95" s="1168"/>
      <c r="P95" s="1168"/>
      <c r="Q95" s="1168"/>
      <c r="R95" s="1168"/>
      <c r="S95" s="1168"/>
      <c r="T95" s="1168"/>
      <c r="U95" s="1168"/>
      <c r="V95" s="1168"/>
      <c r="W95" s="1168"/>
      <c r="X95" s="1168"/>
      <c r="Y95" s="1168"/>
      <c r="Z95" s="1168"/>
    </row>
    <row r="96" spans="1:26" ht="14.25" customHeight="1">
      <c r="A96" s="1168"/>
      <c r="B96" s="1526" t="s">
        <v>667</v>
      </c>
      <c r="C96" s="783"/>
      <c r="D96" s="783"/>
      <c r="E96" s="1529"/>
      <c r="F96" s="783"/>
      <c r="G96" s="1530"/>
      <c r="H96" s="1168"/>
      <c r="I96" s="1168"/>
      <c r="J96" s="1168"/>
      <c r="K96" s="1168"/>
      <c r="L96" s="1168"/>
      <c r="M96" s="1168"/>
      <c r="N96" s="1168"/>
      <c r="O96" s="1168"/>
      <c r="P96" s="1168"/>
      <c r="Q96" s="1168"/>
      <c r="R96" s="1168"/>
      <c r="S96" s="1168"/>
      <c r="T96" s="1168"/>
      <c r="U96" s="1168"/>
      <c r="V96" s="1168"/>
      <c r="W96" s="1168"/>
      <c r="X96" s="1168"/>
      <c r="Y96" s="1168"/>
      <c r="Z96" s="1168"/>
    </row>
    <row r="97" spans="1:26" ht="14.25" customHeight="1">
      <c r="A97" s="1168"/>
      <c r="B97" s="1525" t="s">
        <v>682</v>
      </c>
      <c r="C97" s="660"/>
      <c r="D97" s="660"/>
      <c r="E97" s="1531"/>
      <c r="F97" s="660"/>
      <c r="G97" s="1531"/>
      <c r="H97" s="1168"/>
      <c r="I97" s="1168"/>
      <c r="J97" s="1168"/>
      <c r="K97" s="1168"/>
      <c r="L97" s="1168"/>
      <c r="M97" s="1168"/>
      <c r="N97" s="1168"/>
      <c r="O97" s="1168"/>
      <c r="P97" s="1168"/>
      <c r="Q97" s="1168"/>
      <c r="R97" s="1168"/>
      <c r="S97" s="1168"/>
      <c r="T97" s="1168"/>
      <c r="U97" s="1168"/>
      <c r="V97" s="1168"/>
      <c r="W97" s="1168"/>
      <c r="X97" s="1168"/>
      <c r="Y97" s="1168"/>
      <c r="Z97" s="1168"/>
    </row>
    <row r="98" spans="1:26" ht="25.5" customHeight="1">
      <c r="A98" s="1168"/>
      <c r="B98" s="1526"/>
      <c r="C98" s="650" t="s">
        <v>654</v>
      </c>
      <c r="D98" s="650" t="s">
        <v>655</v>
      </c>
      <c r="E98" s="1527" t="s">
        <v>656</v>
      </c>
      <c r="F98" s="650" t="s">
        <v>657</v>
      </c>
      <c r="G98" s="1528" t="s">
        <v>658</v>
      </c>
      <c r="H98" s="1168"/>
      <c r="I98" s="1168"/>
      <c r="J98" s="1168"/>
      <c r="K98" s="1168"/>
      <c r="L98" s="1168"/>
      <c r="M98" s="1168"/>
      <c r="N98" s="1168"/>
      <c r="O98" s="1168"/>
      <c r="P98" s="1168"/>
      <c r="Q98" s="1168"/>
      <c r="R98" s="1168"/>
      <c r="S98" s="1168"/>
      <c r="T98" s="1168"/>
      <c r="U98" s="1168"/>
      <c r="V98" s="1168"/>
      <c r="W98" s="1168"/>
      <c r="X98" s="1168"/>
      <c r="Y98" s="1168"/>
      <c r="Z98" s="1168"/>
    </row>
    <row r="99" spans="1:26" ht="14.25" customHeight="1">
      <c r="A99" s="1168"/>
      <c r="B99" s="1526" t="s">
        <v>659</v>
      </c>
      <c r="C99" s="783">
        <v>64</v>
      </c>
      <c r="D99" s="783">
        <v>100</v>
      </c>
      <c r="E99" s="1529">
        <f>+D99/C99</f>
        <v>1.5625</v>
      </c>
      <c r="F99" s="783">
        <v>48</v>
      </c>
      <c r="G99" s="1530">
        <f>+E99*F99</f>
        <v>75</v>
      </c>
      <c r="H99" s="1168"/>
      <c r="I99" s="1168"/>
      <c r="J99" s="1168"/>
      <c r="K99" s="1168"/>
      <c r="L99" s="1168"/>
      <c r="M99" s="1168"/>
      <c r="N99" s="1168"/>
      <c r="O99" s="1168"/>
      <c r="P99" s="1168"/>
      <c r="Q99" s="1168"/>
      <c r="R99" s="1168"/>
      <c r="S99" s="1168"/>
      <c r="T99" s="1168"/>
      <c r="U99" s="1168"/>
      <c r="V99" s="1168"/>
      <c r="W99" s="1168"/>
      <c r="X99" s="1168"/>
      <c r="Y99" s="1168"/>
      <c r="Z99" s="1168"/>
    </row>
    <row r="100" spans="1:26" ht="14.25" customHeight="1">
      <c r="A100" s="1168"/>
      <c r="B100" s="1526" t="s">
        <v>667</v>
      </c>
      <c r="C100" s="783"/>
      <c r="D100" s="783"/>
      <c r="E100" s="1529"/>
      <c r="F100" s="783"/>
      <c r="G100" s="1530"/>
      <c r="H100" s="1168"/>
      <c r="I100" s="1168"/>
      <c r="J100" s="1168"/>
      <c r="K100" s="1168"/>
      <c r="L100" s="1168"/>
      <c r="M100" s="1168"/>
      <c r="N100" s="1168"/>
      <c r="O100" s="1168"/>
      <c r="P100" s="1168"/>
      <c r="Q100" s="1168"/>
      <c r="R100" s="1168"/>
      <c r="S100" s="1168"/>
      <c r="T100" s="1168"/>
      <c r="U100" s="1168"/>
      <c r="V100" s="1168"/>
      <c r="W100" s="1168"/>
      <c r="X100" s="1168"/>
      <c r="Y100" s="1168"/>
      <c r="Z100" s="1168"/>
    </row>
    <row r="101" spans="1:26" ht="14.25" customHeight="1">
      <c r="A101" s="1168"/>
      <c r="B101" s="1525" t="s">
        <v>683</v>
      </c>
      <c r="C101" s="660"/>
      <c r="D101" s="660"/>
      <c r="E101" s="1531"/>
      <c r="F101" s="660"/>
      <c r="G101" s="1531"/>
      <c r="H101" s="1168"/>
      <c r="I101" s="1168"/>
      <c r="J101" s="1168"/>
      <c r="K101" s="1168"/>
      <c r="L101" s="1168"/>
      <c r="M101" s="1168"/>
      <c r="N101" s="1168"/>
      <c r="O101" s="1168"/>
      <c r="P101" s="1168"/>
      <c r="Q101" s="1168"/>
      <c r="R101" s="1168"/>
      <c r="S101" s="1168"/>
      <c r="T101" s="1168"/>
      <c r="U101" s="1168"/>
      <c r="V101" s="1168"/>
      <c r="W101" s="1168"/>
      <c r="X101" s="1168"/>
      <c r="Y101" s="1168"/>
      <c r="Z101" s="1168"/>
    </row>
    <row r="102" spans="1:26" ht="14.25" customHeight="1">
      <c r="A102" s="1168"/>
      <c r="B102" s="1526"/>
      <c r="C102" s="650" t="s">
        <v>654</v>
      </c>
      <c r="D102" s="650" t="s">
        <v>655</v>
      </c>
      <c r="E102" s="1527" t="s">
        <v>656</v>
      </c>
      <c r="F102" s="650" t="s">
        <v>657</v>
      </c>
      <c r="G102" s="1528" t="s">
        <v>658</v>
      </c>
      <c r="H102" s="1168"/>
      <c r="I102" s="1168"/>
      <c r="J102" s="1168"/>
      <c r="K102" s="1168"/>
      <c r="L102" s="1168"/>
      <c r="M102" s="1168"/>
      <c r="N102" s="1168"/>
      <c r="O102" s="1168"/>
      <c r="P102" s="1168"/>
      <c r="Q102" s="1168"/>
      <c r="R102" s="1168"/>
      <c r="S102" s="1168"/>
      <c r="T102" s="1168"/>
      <c r="U102" s="1168"/>
      <c r="V102" s="1168"/>
      <c r="W102" s="1168"/>
      <c r="X102" s="1168"/>
      <c r="Y102" s="1168"/>
      <c r="Z102" s="1168"/>
    </row>
    <row r="103" spans="1:26" ht="14.25" customHeight="1">
      <c r="A103" s="1168"/>
      <c r="B103" s="1526" t="s">
        <v>659</v>
      </c>
      <c r="C103" s="783">
        <v>4</v>
      </c>
      <c r="D103" s="783">
        <v>100</v>
      </c>
      <c r="E103" s="1529">
        <f>+D103/C103</f>
        <v>25</v>
      </c>
      <c r="F103" s="783">
        <v>3</v>
      </c>
      <c r="G103" s="1530">
        <f>+E103*F103</f>
        <v>75</v>
      </c>
      <c r="H103" s="1168"/>
      <c r="I103" s="1168"/>
      <c r="J103" s="1168"/>
      <c r="K103" s="1168"/>
      <c r="L103" s="1168"/>
      <c r="M103" s="1168"/>
      <c r="N103" s="1168"/>
      <c r="O103" s="1168"/>
      <c r="P103" s="1168"/>
      <c r="Q103" s="1168"/>
      <c r="R103" s="1168"/>
      <c r="S103" s="1168"/>
      <c r="T103" s="1168"/>
      <c r="U103" s="1168"/>
      <c r="V103" s="1168"/>
      <c r="W103" s="1168"/>
      <c r="X103" s="1168"/>
      <c r="Y103" s="1168"/>
      <c r="Z103" s="1168"/>
    </row>
    <row r="104" spans="1:26" ht="14.25" customHeight="1">
      <c r="A104" s="1168"/>
      <c r="B104" s="1526" t="s">
        <v>667</v>
      </c>
      <c r="C104" s="783"/>
      <c r="D104" s="783"/>
      <c r="E104" s="1529"/>
      <c r="F104" s="783"/>
      <c r="G104" s="1530"/>
      <c r="H104" s="1168"/>
      <c r="I104" s="1168"/>
      <c r="J104" s="1168"/>
      <c r="K104" s="1168"/>
      <c r="L104" s="1168"/>
      <c r="M104" s="1168"/>
      <c r="N104" s="1168"/>
      <c r="O104" s="1168"/>
      <c r="P104" s="1168"/>
      <c r="Q104" s="1168"/>
      <c r="R104" s="1168"/>
      <c r="S104" s="1168"/>
      <c r="T104" s="1168"/>
      <c r="U104" s="1168"/>
      <c r="V104" s="1168"/>
      <c r="W104" s="1168"/>
      <c r="X104" s="1168"/>
      <c r="Y104" s="1168"/>
      <c r="Z104" s="1168"/>
    </row>
    <row r="105" spans="1:26" ht="14.25" customHeight="1">
      <c r="A105" s="1168"/>
      <c r="B105" s="1525" t="s">
        <v>684</v>
      </c>
      <c r="C105" s="660"/>
      <c r="D105" s="660"/>
      <c r="E105" s="1531"/>
      <c r="F105" s="660"/>
      <c r="G105" s="1531"/>
      <c r="H105" s="1168"/>
      <c r="I105" s="1168"/>
      <c r="J105" s="1168"/>
      <c r="K105" s="1168"/>
      <c r="L105" s="1168"/>
      <c r="M105" s="1168"/>
      <c r="N105" s="1168"/>
      <c r="O105" s="1168"/>
      <c r="P105" s="1168"/>
      <c r="Q105" s="1168"/>
      <c r="R105" s="1168"/>
      <c r="S105" s="1168"/>
      <c r="T105" s="1168"/>
      <c r="U105" s="1168"/>
      <c r="V105" s="1168"/>
      <c r="W105" s="1168"/>
      <c r="X105" s="1168"/>
      <c r="Y105" s="1168"/>
      <c r="Z105" s="1168"/>
    </row>
    <row r="106" spans="1:26" ht="25.5" customHeight="1">
      <c r="A106" s="1168"/>
      <c r="B106" s="1526"/>
      <c r="C106" s="650" t="s">
        <v>654</v>
      </c>
      <c r="D106" s="650" t="s">
        <v>655</v>
      </c>
      <c r="E106" s="1527" t="s">
        <v>656</v>
      </c>
      <c r="F106" s="650" t="s">
        <v>657</v>
      </c>
      <c r="G106" s="1528" t="s">
        <v>658</v>
      </c>
      <c r="H106" s="1168"/>
      <c r="I106" s="1168"/>
      <c r="J106" s="1168"/>
      <c r="K106" s="1168"/>
      <c r="L106" s="1168"/>
      <c r="M106" s="1168"/>
      <c r="N106" s="1168"/>
      <c r="O106" s="1168"/>
      <c r="P106" s="1168"/>
      <c r="Q106" s="1168"/>
      <c r="R106" s="1168"/>
      <c r="S106" s="1168"/>
      <c r="T106" s="1168"/>
      <c r="U106" s="1168"/>
      <c r="V106" s="1168"/>
      <c r="W106" s="1168"/>
      <c r="X106" s="1168"/>
      <c r="Y106" s="1168"/>
      <c r="Z106" s="1168"/>
    </row>
    <row r="107" spans="1:26" ht="14.25" customHeight="1">
      <c r="A107" s="1168"/>
      <c r="B107" s="1526" t="s">
        <v>659</v>
      </c>
      <c r="C107" s="783">
        <v>2</v>
      </c>
      <c r="D107" s="783">
        <v>100</v>
      </c>
      <c r="E107" s="1529">
        <f>+D107/C107</f>
        <v>50</v>
      </c>
      <c r="F107" s="783">
        <v>1</v>
      </c>
      <c r="G107" s="1530">
        <f>+E107*F107</f>
        <v>50</v>
      </c>
      <c r="H107" s="1168"/>
      <c r="I107" s="1168"/>
      <c r="J107" s="1168"/>
      <c r="K107" s="1168"/>
      <c r="L107" s="1168"/>
      <c r="M107" s="1168"/>
      <c r="N107" s="1168"/>
      <c r="O107" s="1168"/>
      <c r="P107" s="1168"/>
      <c r="Q107" s="1168"/>
      <c r="R107" s="1168"/>
      <c r="S107" s="1168"/>
      <c r="T107" s="1168"/>
      <c r="U107" s="1168"/>
      <c r="V107" s="1168"/>
      <c r="W107" s="1168"/>
      <c r="X107" s="1168"/>
      <c r="Y107" s="1168"/>
      <c r="Z107" s="1168"/>
    </row>
    <row r="108" spans="1:26" ht="14.25" customHeight="1">
      <c r="A108" s="1168"/>
      <c r="B108" s="1526" t="s">
        <v>667</v>
      </c>
      <c r="C108" s="783"/>
      <c r="D108" s="783"/>
      <c r="E108" s="1529"/>
      <c r="F108" s="783"/>
      <c r="G108" s="1530"/>
      <c r="H108" s="1168"/>
      <c r="I108" s="1168"/>
      <c r="J108" s="1168"/>
      <c r="K108" s="1168"/>
      <c r="L108" s="1168"/>
      <c r="M108" s="1168"/>
      <c r="N108" s="1168"/>
      <c r="O108" s="1168"/>
      <c r="P108" s="1168"/>
      <c r="Q108" s="1168"/>
      <c r="R108" s="1168"/>
      <c r="S108" s="1168"/>
      <c r="T108" s="1168"/>
      <c r="U108" s="1168"/>
      <c r="V108" s="1168"/>
      <c r="W108" s="1168"/>
      <c r="X108" s="1168"/>
      <c r="Y108" s="1168"/>
      <c r="Z108" s="1168"/>
    </row>
    <row r="109" spans="1:26" ht="14.25" customHeight="1">
      <c r="A109" s="1168"/>
      <c r="B109" s="1168"/>
      <c r="C109" s="1168"/>
      <c r="D109" s="1168"/>
      <c r="E109" s="1168"/>
      <c r="F109" s="1168"/>
      <c r="G109" s="1168"/>
      <c r="H109" s="1168"/>
      <c r="I109" s="1168"/>
      <c r="J109" s="1168"/>
      <c r="K109" s="1168"/>
      <c r="L109" s="1168"/>
      <c r="M109" s="1168"/>
      <c r="N109" s="1168"/>
      <c r="O109" s="1168"/>
      <c r="P109" s="1168"/>
      <c r="Q109" s="1168"/>
      <c r="R109" s="1168"/>
      <c r="S109" s="1168"/>
      <c r="T109" s="1168"/>
      <c r="U109" s="1168"/>
      <c r="V109" s="1168"/>
      <c r="W109" s="1168"/>
      <c r="X109" s="1168"/>
      <c r="Y109" s="1168"/>
      <c r="Z109" s="1168"/>
    </row>
    <row r="110" spans="1:26" ht="18.75">
      <c r="A110" s="1168"/>
      <c r="B110" s="1532" t="s">
        <v>685</v>
      </c>
      <c r="C110" s="1168"/>
      <c r="D110" s="1168"/>
      <c r="E110" s="1168"/>
      <c r="F110" s="1168"/>
      <c r="G110" s="1168"/>
      <c r="H110" s="1168"/>
      <c r="I110" s="1168"/>
      <c r="J110" s="1168"/>
      <c r="K110" s="1168"/>
      <c r="L110" s="1168"/>
      <c r="M110" s="1168"/>
      <c r="N110" s="1168"/>
      <c r="O110" s="1168"/>
      <c r="P110" s="1168"/>
      <c r="Q110" s="1168"/>
      <c r="R110" s="1168"/>
      <c r="S110" s="1168"/>
      <c r="T110" s="1168"/>
      <c r="U110" s="1168"/>
      <c r="V110" s="1168"/>
      <c r="W110" s="1168"/>
      <c r="X110" s="1168"/>
      <c r="Y110" s="1168"/>
      <c r="Z110" s="1168"/>
    </row>
    <row r="111" spans="1:26" ht="14.25" customHeight="1">
      <c r="A111" s="1168"/>
      <c r="B111" s="1522" t="s">
        <v>128</v>
      </c>
      <c r="C111" s="1168"/>
      <c r="D111" s="1168"/>
      <c r="E111" s="1168"/>
      <c r="F111" s="1168"/>
      <c r="G111" s="1168"/>
      <c r="H111" s="1168"/>
      <c r="I111" s="1168"/>
      <c r="J111" s="1168"/>
      <c r="K111" s="1168"/>
      <c r="L111" s="1168"/>
      <c r="M111" s="1168"/>
      <c r="N111" s="1168"/>
      <c r="O111" s="1168"/>
      <c r="P111" s="1168"/>
      <c r="Q111" s="1168"/>
      <c r="R111" s="1168"/>
      <c r="S111" s="1168"/>
      <c r="T111" s="1168"/>
      <c r="U111" s="1168"/>
      <c r="V111" s="1168"/>
      <c r="W111" s="1168"/>
      <c r="X111" s="1168"/>
      <c r="Y111" s="1168"/>
      <c r="Z111" s="1168"/>
    </row>
    <row r="112" spans="1:26" ht="14.25" customHeight="1">
      <c r="A112" s="1351"/>
      <c r="B112" s="1794" t="s">
        <v>653</v>
      </c>
      <c r="C112" s="1655"/>
      <c r="D112" s="1655"/>
      <c r="E112" s="1512"/>
      <c r="F112" s="1512"/>
      <c r="G112" s="1512"/>
      <c r="H112" s="1351"/>
      <c r="I112" s="1351"/>
      <c r="J112" s="1351"/>
      <c r="K112" s="1351"/>
      <c r="L112" s="1351"/>
      <c r="M112" s="1351"/>
      <c r="N112" s="1351"/>
      <c r="O112" s="1351"/>
      <c r="P112" s="1351"/>
      <c r="Q112" s="1351"/>
      <c r="R112" s="1351"/>
      <c r="S112" s="1351"/>
      <c r="T112" s="1351"/>
      <c r="U112" s="1351"/>
      <c r="V112" s="1351"/>
      <c r="W112" s="1351"/>
      <c r="X112" s="1351"/>
      <c r="Y112" s="1351"/>
      <c r="Z112" s="1351"/>
    </row>
    <row r="113" spans="1:26" ht="18.75" customHeight="1">
      <c r="A113" s="1351"/>
      <c r="B113" s="1498"/>
      <c r="C113" s="1499" t="s">
        <v>654</v>
      </c>
      <c r="D113" s="1499" t="s">
        <v>655</v>
      </c>
      <c r="E113" s="1499" t="s">
        <v>656</v>
      </c>
      <c r="F113" s="1499" t="s">
        <v>657</v>
      </c>
      <c r="G113" s="1513" t="s">
        <v>658</v>
      </c>
      <c r="H113" s="1351"/>
      <c r="I113" s="1351"/>
      <c r="J113" s="1351"/>
      <c r="K113" s="1351"/>
      <c r="L113" s="1351"/>
      <c r="M113" s="1351"/>
      <c r="N113" s="1351"/>
      <c r="O113" s="1351"/>
      <c r="P113" s="1351"/>
      <c r="Q113" s="1351"/>
      <c r="R113" s="1351"/>
      <c r="S113" s="1351"/>
      <c r="T113" s="1351"/>
      <c r="U113" s="1351"/>
      <c r="V113" s="1351"/>
      <c r="W113" s="1351"/>
      <c r="X113" s="1351"/>
      <c r="Y113" s="1351"/>
      <c r="Z113" s="1351"/>
    </row>
    <row r="114" spans="1:26" ht="14.25" customHeight="1">
      <c r="A114" s="1351"/>
      <c r="B114" s="1514" t="s">
        <v>659</v>
      </c>
      <c r="C114" s="1515">
        <v>1</v>
      </c>
      <c r="D114" s="1515">
        <v>100</v>
      </c>
      <c r="E114" s="1515" t="s">
        <v>551</v>
      </c>
      <c r="F114" s="1515">
        <v>0</v>
      </c>
      <c r="G114" s="1516">
        <v>0</v>
      </c>
      <c r="H114" s="1351"/>
      <c r="I114" s="1351"/>
      <c r="J114" s="1351"/>
      <c r="K114" s="1351"/>
      <c r="L114" s="1351"/>
      <c r="M114" s="1351"/>
      <c r="N114" s="1351"/>
      <c r="O114" s="1351"/>
      <c r="P114" s="1351"/>
      <c r="Q114" s="1351"/>
      <c r="R114" s="1351"/>
      <c r="S114" s="1351"/>
      <c r="T114" s="1351"/>
      <c r="U114" s="1351"/>
      <c r="V114" s="1351"/>
      <c r="W114" s="1351"/>
      <c r="X114" s="1351"/>
      <c r="Y114" s="1351"/>
      <c r="Z114" s="1351"/>
    </row>
    <row r="115" spans="1:26" ht="14.25" customHeight="1">
      <c r="A115" s="1351"/>
      <c r="B115" s="1514" t="s">
        <v>660</v>
      </c>
      <c r="C115" s="1517"/>
      <c r="D115" s="1517"/>
      <c r="E115" s="1517"/>
      <c r="F115" s="1517"/>
      <c r="G115" s="1518"/>
      <c r="H115" s="1351"/>
      <c r="I115" s="1351"/>
      <c r="J115" s="1351"/>
      <c r="K115" s="1351"/>
      <c r="L115" s="1351"/>
      <c r="M115" s="1351"/>
      <c r="N115" s="1351"/>
      <c r="O115" s="1351"/>
      <c r="P115" s="1351"/>
      <c r="Q115" s="1351"/>
      <c r="R115" s="1351"/>
      <c r="S115" s="1351"/>
      <c r="T115" s="1351"/>
      <c r="U115" s="1351"/>
      <c r="V115" s="1351"/>
      <c r="W115" s="1351"/>
      <c r="X115" s="1351"/>
      <c r="Y115" s="1351"/>
      <c r="Z115" s="1351"/>
    </row>
    <row r="116" spans="1:26" ht="14.25" customHeight="1">
      <c r="A116" s="1351"/>
      <c r="B116" s="1794" t="s">
        <v>661</v>
      </c>
      <c r="C116" s="1655"/>
      <c r="D116" s="1655"/>
      <c r="E116" s="1519"/>
      <c r="F116" s="1519"/>
      <c r="G116" s="1519"/>
      <c r="H116" s="1351"/>
      <c r="I116" s="1351"/>
      <c r="J116" s="1351"/>
      <c r="K116" s="1351"/>
      <c r="L116" s="1351"/>
      <c r="M116" s="1351"/>
      <c r="N116" s="1351"/>
      <c r="O116" s="1351"/>
      <c r="P116" s="1351"/>
      <c r="Q116" s="1351"/>
      <c r="R116" s="1351"/>
      <c r="S116" s="1351"/>
      <c r="T116" s="1351"/>
      <c r="U116" s="1351"/>
      <c r="V116" s="1351"/>
      <c r="W116" s="1351"/>
      <c r="X116" s="1351"/>
      <c r="Y116" s="1351"/>
      <c r="Z116" s="1351"/>
    </row>
    <row r="117" spans="1:26" ht="18.75" customHeight="1">
      <c r="A117" s="1351"/>
      <c r="B117" s="1498"/>
      <c r="C117" s="1499" t="s">
        <v>654</v>
      </c>
      <c r="D117" s="1499" t="s">
        <v>655</v>
      </c>
      <c r="E117" s="1499" t="s">
        <v>656</v>
      </c>
      <c r="F117" s="1499" t="s">
        <v>657</v>
      </c>
      <c r="G117" s="1513" t="s">
        <v>658</v>
      </c>
      <c r="H117" s="1351"/>
      <c r="I117" s="1351"/>
      <c r="J117" s="1351"/>
      <c r="K117" s="1351"/>
      <c r="L117" s="1351"/>
      <c r="M117" s="1351"/>
      <c r="N117" s="1351"/>
      <c r="O117" s="1351"/>
      <c r="P117" s="1351"/>
      <c r="Q117" s="1351"/>
      <c r="R117" s="1351"/>
      <c r="S117" s="1351"/>
      <c r="T117" s="1351"/>
      <c r="U117" s="1351"/>
      <c r="V117" s="1351"/>
      <c r="W117" s="1351"/>
      <c r="X117" s="1351"/>
      <c r="Y117" s="1351"/>
      <c r="Z117" s="1351"/>
    </row>
    <row r="118" spans="1:26" ht="14.25" customHeight="1">
      <c r="A118" s="1351"/>
      <c r="B118" s="1514" t="s">
        <v>659</v>
      </c>
      <c r="C118" s="1515">
        <v>1</v>
      </c>
      <c r="D118" s="1515">
        <v>100</v>
      </c>
      <c r="E118" s="1515" t="s">
        <v>551</v>
      </c>
      <c r="F118" s="1515">
        <v>0</v>
      </c>
      <c r="G118" s="1516">
        <v>0</v>
      </c>
      <c r="H118" s="1351"/>
      <c r="I118" s="1351"/>
      <c r="J118" s="1351"/>
      <c r="K118" s="1351"/>
      <c r="L118" s="1351"/>
      <c r="M118" s="1351"/>
      <c r="N118" s="1351"/>
      <c r="O118" s="1351"/>
      <c r="P118" s="1351"/>
      <c r="Q118" s="1351"/>
      <c r="R118" s="1351"/>
      <c r="S118" s="1351"/>
      <c r="T118" s="1351"/>
      <c r="U118" s="1351"/>
      <c r="V118" s="1351"/>
      <c r="W118" s="1351"/>
      <c r="X118" s="1351"/>
      <c r="Y118" s="1351"/>
      <c r="Z118" s="1351"/>
    </row>
    <row r="119" spans="1:26" ht="14.25" customHeight="1">
      <c r="A119" s="1351"/>
      <c r="B119" s="1514" t="s">
        <v>660</v>
      </c>
      <c r="C119" s="1517"/>
      <c r="D119" s="1517"/>
      <c r="E119" s="1517"/>
      <c r="F119" s="1517"/>
      <c r="G119" s="1518"/>
      <c r="H119" s="1351"/>
      <c r="I119" s="1351"/>
      <c r="J119" s="1351"/>
      <c r="K119" s="1351"/>
      <c r="L119" s="1351"/>
      <c r="M119" s="1351"/>
      <c r="N119" s="1351"/>
      <c r="O119" s="1351"/>
      <c r="P119" s="1351"/>
      <c r="Q119" s="1351"/>
      <c r="R119" s="1351"/>
      <c r="S119" s="1351"/>
      <c r="T119" s="1351"/>
      <c r="U119" s="1351"/>
      <c r="V119" s="1351"/>
      <c r="W119" s="1351"/>
      <c r="X119" s="1351"/>
      <c r="Y119" s="1351"/>
      <c r="Z119" s="1351"/>
    </row>
    <row r="120" spans="1:26" ht="14.25" customHeight="1">
      <c r="A120" s="1351"/>
      <c r="B120" s="1794" t="s">
        <v>662</v>
      </c>
      <c r="C120" s="1655"/>
      <c r="D120" s="1655"/>
      <c r="E120" s="1519"/>
      <c r="F120" s="1519"/>
      <c r="G120" s="1519"/>
      <c r="H120" s="1351"/>
      <c r="I120" s="1351"/>
      <c r="J120" s="1351"/>
      <c r="K120" s="1351"/>
      <c r="L120" s="1351"/>
      <c r="M120" s="1351"/>
      <c r="N120" s="1351"/>
      <c r="O120" s="1351"/>
      <c r="P120" s="1351"/>
      <c r="Q120" s="1351"/>
      <c r="R120" s="1351"/>
      <c r="S120" s="1351"/>
      <c r="T120" s="1351"/>
      <c r="U120" s="1351"/>
      <c r="V120" s="1351"/>
      <c r="W120" s="1351"/>
      <c r="X120" s="1351"/>
      <c r="Y120" s="1351"/>
      <c r="Z120" s="1351"/>
    </row>
    <row r="121" spans="1:26" ht="19.5" customHeight="1">
      <c r="A121" s="1351"/>
      <c r="B121" s="1498"/>
      <c r="C121" s="1499" t="s">
        <v>654</v>
      </c>
      <c r="D121" s="1499" t="s">
        <v>655</v>
      </c>
      <c r="E121" s="1499" t="s">
        <v>656</v>
      </c>
      <c r="F121" s="1499" t="s">
        <v>657</v>
      </c>
      <c r="G121" s="1513" t="s">
        <v>658</v>
      </c>
      <c r="H121" s="1351"/>
      <c r="I121" s="1351"/>
      <c r="J121" s="1351"/>
      <c r="K121" s="1351"/>
      <c r="L121" s="1351"/>
      <c r="M121" s="1351"/>
      <c r="N121" s="1351"/>
      <c r="O121" s="1351"/>
      <c r="P121" s="1351"/>
      <c r="Q121" s="1351"/>
      <c r="R121" s="1351"/>
      <c r="S121" s="1351"/>
      <c r="T121" s="1351"/>
      <c r="U121" s="1351"/>
      <c r="V121" s="1351"/>
      <c r="W121" s="1351"/>
      <c r="X121" s="1351"/>
      <c r="Y121" s="1351"/>
      <c r="Z121" s="1351"/>
    </row>
    <row r="122" spans="1:26" ht="14.25" customHeight="1">
      <c r="A122" s="1351"/>
      <c r="B122" s="1514" t="s">
        <v>659</v>
      </c>
      <c r="C122" s="1515">
        <v>1</v>
      </c>
      <c r="D122" s="1515">
        <v>100</v>
      </c>
      <c r="E122" s="1515" t="s">
        <v>551</v>
      </c>
      <c r="F122" s="1515">
        <v>0</v>
      </c>
      <c r="G122" s="1516">
        <v>0</v>
      </c>
      <c r="H122" s="1351"/>
      <c r="I122" s="1351"/>
      <c r="J122" s="1351"/>
      <c r="K122" s="1351"/>
      <c r="L122" s="1351"/>
      <c r="M122" s="1351"/>
      <c r="N122" s="1351"/>
      <c r="O122" s="1351"/>
      <c r="P122" s="1351"/>
      <c r="Q122" s="1351"/>
      <c r="R122" s="1351"/>
      <c r="S122" s="1351"/>
      <c r="T122" s="1351"/>
      <c r="U122" s="1351"/>
      <c r="V122" s="1351"/>
      <c r="W122" s="1351"/>
      <c r="X122" s="1351"/>
      <c r="Y122" s="1351"/>
      <c r="Z122" s="1351"/>
    </row>
    <row r="123" spans="1:26" ht="14.25" customHeight="1">
      <c r="A123" s="1351"/>
      <c r="B123" s="1514" t="s">
        <v>660</v>
      </c>
      <c r="C123" s="1517"/>
      <c r="D123" s="1517"/>
      <c r="E123" s="1517"/>
      <c r="F123" s="1517"/>
      <c r="G123" s="1518"/>
      <c r="H123" s="1351"/>
      <c r="I123" s="1351"/>
      <c r="J123" s="1351"/>
      <c r="K123" s="1351"/>
      <c r="L123" s="1351"/>
      <c r="M123" s="1351"/>
      <c r="N123" s="1351"/>
      <c r="O123" s="1351"/>
      <c r="P123" s="1351"/>
      <c r="Q123" s="1351"/>
      <c r="R123" s="1351"/>
      <c r="S123" s="1351"/>
      <c r="T123" s="1351"/>
      <c r="U123" s="1351"/>
      <c r="V123" s="1351"/>
      <c r="W123" s="1351"/>
      <c r="X123" s="1351"/>
      <c r="Y123" s="1351"/>
      <c r="Z123" s="1351"/>
    </row>
    <row r="124" spans="1:26" ht="14.25" customHeight="1">
      <c r="A124" s="1168"/>
      <c r="B124" s="1168"/>
      <c r="C124" s="1168"/>
      <c r="D124" s="1168"/>
      <c r="E124" s="1168"/>
      <c r="F124" s="1168"/>
      <c r="G124" s="1168"/>
      <c r="H124" s="1168"/>
      <c r="I124" s="1168"/>
      <c r="J124" s="1168"/>
      <c r="K124" s="1168"/>
      <c r="L124" s="1168"/>
      <c r="M124" s="1168"/>
      <c r="N124" s="1168"/>
      <c r="O124" s="1168"/>
      <c r="P124" s="1168"/>
      <c r="Q124" s="1168"/>
      <c r="R124" s="1168"/>
      <c r="S124" s="1168"/>
      <c r="T124" s="1168"/>
      <c r="U124" s="1168"/>
      <c r="V124" s="1168"/>
      <c r="W124" s="1168"/>
      <c r="X124" s="1168"/>
      <c r="Y124" s="1168"/>
      <c r="Z124" s="1168"/>
    </row>
    <row r="125" spans="1:26" ht="19.5">
      <c r="A125" s="1168"/>
      <c r="B125" s="1533" t="s">
        <v>686</v>
      </c>
      <c r="C125" s="1168"/>
      <c r="D125" s="1168"/>
      <c r="E125" s="1168"/>
      <c r="F125" s="1168"/>
      <c r="G125" s="1168"/>
      <c r="H125" s="1168"/>
      <c r="I125" s="1168"/>
      <c r="J125" s="1168"/>
      <c r="K125" s="1168"/>
      <c r="L125" s="1168"/>
      <c r="M125" s="1168"/>
      <c r="N125" s="1168"/>
      <c r="O125" s="1168"/>
      <c r="P125" s="1168"/>
      <c r="Q125" s="1168"/>
      <c r="R125" s="1168"/>
      <c r="S125" s="1168"/>
      <c r="T125" s="1168"/>
      <c r="U125" s="1168"/>
      <c r="V125" s="1168"/>
      <c r="W125" s="1168"/>
      <c r="X125" s="1168"/>
      <c r="Y125" s="1168"/>
      <c r="Z125" s="1168"/>
    </row>
    <row r="126" spans="1:26" ht="15" customHeight="1">
      <c r="A126" s="1168"/>
      <c r="B126" s="1534" t="s">
        <v>687</v>
      </c>
      <c r="C126" s="1168"/>
      <c r="D126" s="1168"/>
      <c r="E126" s="1168"/>
      <c r="F126" s="1168"/>
      <c r="G126" s="1168"/>
      <c r="H126" s="1168"/>
      <c r="I126" s="1168"/>
      <c r="J126" s="1168"/>
      <c r="K126" s="1168"/>
      <c r="L126" s="1168"/>
      <c r="M126" s="1168"/>
      <c r="N126" s="1168"/>
      <c r="O126" s="1168"/>
      <c r="P126" s="1168"/>
      <c r="Q126" s="1168"/>
      <c r="R126" s="1168"/>
      <c r="S126" s="1168"/>
      <c r="T126" s="1168"/>
      <c r="U126" s="1168"/>
      <c r="V126" s="1168"/>
      <c r="W126" s="1168"/>
      <c r="X126" s="1168"/>
      <c r="Y126" s="1168"/>
      <c r="Z126" s="1168"/>
    </row>
    <row r="127" spans="1:26" ht="14.25" customHeight="1">
      <c r="A127" s="1168"/>
      <c r="B127" s="618" t="s">
        <v>688</v>
      </c>
      <c r="C127" s="223"/>
      <c r="D127" s="623"/>
      <c r="E127" s="699"/>
      <c r="F127" s="623"/>
      <c r="G127" s="699"/>
      <c r="H127" s="1168"/>
      <c r="I127" s="1168"/>
      <c r="J127" s="1168"/>
      <c r="K127" s="1168"/>
      <c r="L127" s="1168"/>
      <c r="M127" s="1168"/>
      <c r="N127" s="1168"/>
      <c r="O127" s="1168"/>
      <c r="P127" s="1168"/>
      <c r="Q127" s="1168"/>
      <c r="R127" s="1168"/>
      <c r="S127" s="1168"/>
      <c r="T127" s="1168"/>
      <c r="U127" s="1168"/>
      <c r="V127" s="1168"/>
      <c r="W127" s="1168"/>
      <c r="X127" s="1168"/>
      <c r="Y127" s="1168"/>
      <c r="Z127" s="1168"/>
    </row>
    <row r="128" spans="1:26" ht="25.5" customHeight="1">
      <c r="A128" s="1168"/>
      <c r="B128" s="1526"/>
      <c r="C128" s="650" t="s">
        <v>654</v>
      </c>
      <c r="D128" s="650" t="s">
        <v>655</v>
      </c>
      <c r="E128" s="1527" t="s">
        <v>656</v>
      </c>
      <c r="F128" s="650" t="s">
        <v>657</v>
      </c>
      <c r="G128" s="1528" t="s">
        <v>658</v>
      </c>
      <c r="H128" s="1168"/>
      <c r="I128" s="1168"/>
      <c r="J128" s="1168"/>
      <c r="K128" s="1168"/>
      <c r="L128" s="1168"/>
      <c r="M128" s="1168"/>
      <c r="N128" s="1168"/>
      <c r="O128" s="1168"/>
      <c r="P128" s="1168"/>
      <c r="Q128" s="1168"/>
      <c r="R128" s="1168"/>
      <c r="S128" s="1168"/>
      <c r="T128" s="1168"/>
      <c r="U128" s="1168"/>
      <c r="V128" s="1168"/>
      <c r="W128" s="1168"/>
      <c r="X128" s="1168"/>
      <c r="Y128" s="1168"/>
      <c r="Z128" s="1168"/>
    </row>
    <row r="129" spans="1:26" ht="14.25" customHeight="1">
      <c r="A129" s="1168"/>
      <c r="B129" s="1526" t="s">
        <v>659</v>
      </c>
      <c r="C129" s="1535">
        <v>0</v>
      </c>
      <c r="D129" s="1535">
        <v>0</v>
      </c>
      <c r="E129" s="1529" t="e">
        <f>+D129/C129</f>
        <v>#DIV/0!</v>
      </c>
      <c r="F129" s="1535">
        <v>0</v>
      </c>
      <c r="G129" s="1530" t="e">
        <f>+E129*F129</f>
        <v>#DIV/0!</v>
      </c>
      <c r="H129" s="1168"/>
      <c r="I129" s="1168"/>
      <c r="J129" s="1168"/>
      <c r="K129" s="1168"/>
      <c r="L129" s="1168"/>
      <c r="M129" s="1168"/>
      <c r="N129" s="1168"/>
      <c r="O129" s="1168"/>
      <c r="P129" s="1168"/>
      <c r="Q129" s="1168"/>
      <c r="R129" s="1168"/>
      <c r="S129" s="1168"/>
      <c r="T129" s="1168"/>
      <c r="U129" s="1168"/>
      <c r="V129" s="1168"/>
      <c r="W129" s="1168"/>
      <c r="X129" s="1168"/>
      <c r="Y129" s="1168"/>
      <c r="Z129" s="1168"/>
    </row>
    <row r="130" spans="1:26" ht="14.25" customHeight="1">
      <c r="A130" s="1168"/>
      <c r="B130" s="1526" t="s">
        <v>667</v>
      </c>
      <c r="C130" s="783"/>
      <c r="D130" s="783"/>
      <c r="E130" s="1529"/>
      <c r="F130" s="783"/>
      <c r="G130" s="1530"/>
      <c r="H130" s="1168"/>
      <c r="I130" s="1168"/>
      <c r="J130" s="1168"/>
      <c r="K130" s="1168"/>
      <c r="L130" s="1168"/>
      <c r="M130" s="1168"/>
      <c r="N130" s="1168"/>
      <c r="O130" s="1168"/>
      <c r="P130" s="1168"/>
      <c r="Q130" s="1168"/>
      <c r="R130" s="1168"/>
      <c r="S130" s="1168"/>
      <c r="T130" s="1168"/>
      <c r="U130" s="1168"/>
      <c r="V130" s="1168"/>
      <c r="W130" s="1168"/>
      <c r="X130" s="1168"/>
      <c r="Y130" s="1168"/>
      <c r="Z130" s="1168"/>
    </row>
    <row r="131" spans="1:26" ht="14.25" customHeight="1">
      <c r="A131" s="1168"/>
      <c r="B131" s="618" t="s">
        <v>689</v>
      </c>
      <c r="C131" s="223"/>
      <c r="D131" s="207"/>
      <c r="E131" s="202"/>
      <c r="F131" s="623"/>
      <c r="G131" s="699"/>
      <c r="H131" s="1168"/>
      <c r="I131" s="1168"/>
      <c r="J131" s="1168"/>
      <c r="K131" s="1168"/>
      <c r="L131" s="1168"/>
      <c r="M131" s="1168"/>
      <c r="N131" s="1168"/>
      <c r="O131" s="1168"/>
      <c r="P131" s="1168"/>
      <c r="Q131" s="1168"/>
      <c r="R131" s="1168"/>
      <c r="S131" s="1168"/>
      <c r="T131" s="1168"/>
      <c r="U131" s="1168"/>
      <c r="V131" s="1168"/>
      <c r="W131" s="1168"/>
      <c r="X131" s="1168"/>
      <c r="Y131" s="1168"/>
      <c r="Z131" s="1168"/>
    </row>
    <row r="132" spans="1:26" ht="25.5" customHeight="1">
      <c r="A132" s="1168"/>
      <c r="B132" s="1536"/>
      <c r="C132" s="523" t="s">
        <v>654</v>
      </c>
      <c r="D132" s="523" t="s">
        <v>655</v>
      </c>
      <c r="E132" s="1537" t="s">
        <v>656</v>
      </c>
      <c r="F132" s="650" t="s">
        <v>657</v>
      </c>
      <c r="G132" s="1528" t="s">
        <v>658</v>
      </c>
      <c r="H132" s="1168"/>
      <c r="I132" s="1168"/>
      <c r="J132" s="1168"/>
      <c r="K132" s="1168"/>
      <c r="L132" s="1168"/>
      <c r="M132" s="1168"/>
      <c r="N132" s="1168"/>
      <c r="O132" s="1168"/>
      <c r="P132" s="1168"/>
      <c r="Q132" s="1168"/>
      <c r="R132" s="1168"/>
      <c r="S132" s="1168"/>
      <c r="T132" s="1168"/>
      <c r="U132" s="1168"/>
      <c r="V132" s="1168"/>
      <c r="W132" s="1168"/>
      <c r="X132" s="1168"/>
      <c r="Y132" s="1168"/>
      <c r="Z132" s="1168"/>
    </row>
    <row r="133" spans="1:26" ht="14.25" customHeight="1">
      <c r="A133" s="1168"/>
      <c r="B133" s="1536" t="s">
        <v>659</v>
      </c>
      <c r="C133" s="1538">
        <v>0</v>
      </c>
      <c r="D133" s="1538">
        <v>0</v>
      </c>
      <c r="E133" s="1539">
        <v>0</v>
      </c>
      <c r="F133" s="1535">
        <v>0</v>
      </c>
      <c r="G133" s="1530">
        <f>+E133*F133</f>
        <v>0</v>
      </c>
      <c r="H133" s="1168"/>
      <c r="I133" s="1168"/>
      <c r="J133" s="1168"/>
      <c r="K133" s="1168"/>
      <c r="L133" s="1168"/>
      <c r="M133" s="1168"/>
      <c r="N133" s="1168"/>
      <c r="O133" s="1168"/>
      <c r="P133" s="1168"/>
      <c r="Q133" s="1168"/>
      <c r="R133" s="1168"/>
      <c r="S133" s="1168"/>
      <c r="T133" s="1168"/>
      <c r="U133" s="1168"/>
      <c r="V133" s="1168"/>
      <c r="W133" s="1168"/>
      <c r="X133" s="1168"/>
      <c r="Y133" s="1168"/>
      <c r="Z133" s="1168"/>
    </row>
    <row r="134" spans="1:26" ht="14.25" customHeight="1">
      <c r="A134" s="1168"/>
      <c r="B134" s="1536" t="s">
        <v>667</v>
      </c>
      <c r="C134" s="1540"/>
      <c r="D134" s="1540"/>
      <c r="E134" s="1539"/>
      <c r="F134" s="783"/>
      <c r="G134" s="1530"/>
      <c r="H134" s="1168"/>
      <c r="I134" s="1168"/>
      <c r="J134" s="1168"/>
      <c r="K134" s="1168"/>
      <c r="L134" s="1168"/>
      <c r="M134" s="1168"/>
      <c r="N134" s="1168"/>
      <c r="O134" s="1168"/>
      <c r="P134" s="1168"/>
      <c r="Q134" s="1168"/>
      <c r="R134" s="1168"/>
      <c r="S134" s="1168"/>
      <c r="T134" s="1168"/>
      <c r="U134" s="1168"/>
      <c r="V134" s="1168"/>
      <c r="W134" s="1168"/>
      <c r="X134" s="1168"/>
      <c r="Y134" s="1168"/>
      <c r="Z134" s="1168"/>
    </row>
    <row r="135" spans="1:26" ht="14.25" customHeight="1">
      <c r="A135" s="1168"/>
      <c r="B135" s="618" t="s">
        <v>690</v>
      </c>
      <c r="C135" s="223"/>
      <c r="D135" s="207"/>
      <c r="E135" s="202"/>
      <c r="F135" s="623"/>
      <c r="G135" s="699"/>
      <c r="H135" s="1168"/>
      <c r="I135" s="1168"/>
      <c r="J135" s="1168"/>
      <c r="K135" s="1168"/>
      <c r="L135" s="1168"/>
      <c r="M135" s="1168"/>
      <c r="N135" s="1168"/>
      <c r="O135" s="1168"/>
      <c r="P135" s="1168"/>
      <c r="Q135" s="1168"/>
      <c r="R135" s="1168"/>
      <c r="S135" s="1168"/>
      <c r="T135" s="1168"/>
      <c r="U135" s="1168"/>
      <c r="V135" s="1168"/>
      <c r="W135" s="1168"/>
      <c r="X135" s="1168"/>
      <c r="Y135" s="1168"/>
      <c r="Z135" s="1168"/>
    </row>
    <row r="136" spans="1:26" ht="25.5" customHeight="1">
      <c r="A136" s="1168"/>
      <c r="B136" s="1536"/>
      <c r="C136" s="523" t="s">
        <v>654</v>
      </c>
      <c r="D136" s="523" t="s">
        <v>655</v>
      </c>
      <c r="E136" s="1537" t="s">
        <v>656</v>
      </c>
      <c r="F136" s="650" t="s">
        <v>657</v>
      </c>
      <c r="G136" s="1528" t="s">
        <v>658</v>
      </c>
      <c r="H136" s="1168"/>
      <c r="I136" s="1168"/>
      <c r="J136" s="1168"/>
      <c r="K136" s="1168"/>
      <c r="L136" s="1168"/>
      <c r="M136" s="1168"/>
      <c r="N136" s="1168"/>
      <c r="O136" s="1168"/>
      <c r="P136" s="1168"/>
      <c r="Q136" s="1168"/>
      <c r="R136" s="1168"/>
      <c r="S136" s="1168"/>
      <c r="T136" s="1168"/>
      <c r="U136" s="1168"/>
      <c r="V136" s="1168"/>
      <c r="W136" s="1168"/>
      <c r="X136" s="1168"/>
      <c r="Y136" s="1168"/>
      <c r="Z136" s="1168"/>
    </row>
    <row r="137" spans="1:26" ht="14.25" customHeight="1">
      <c r="A137" s="1168"/>
      <c r="B137" s="1536" t="s">
        <v>659</v>
      </c>
      <c r="C137" s="1538">
        <v>0</v>
      </c>
      <c r="D137" s="1538">
        <v>0</v>
      </c>
      <c r="E137" s="1539">
        <v>0</v>
      </c>
      <c r="F137" s="1535">
        <v>0</v>
      </c>
      <c r="G137" s="1530">
        <f>+E137*F137</f>
        <v>0</v>
      </c>
      <c r="H137" s="1168"/>
      <c r="I137" s="1168"/>
      <c r="J137" s="1168"/>
      <c r="K137" s="1168"/>
      <c r="L137" s="1168"/>
      <c r="M137" s="1168"/>
      <c r="N137" s="1168"/>
      <c r="O137" s="1168"/>
      <c r="P137" s="1168"/>
      <c r="Q137" s="1168"/>
      <c r="R137" s="1168"/>
      <c r="S137" s="1168"/>
      <c r="T137" s="1168"/>
      <c r="U137" s="1168"/>
      <c r="V137" s="1168"/>
      <c r="W137" s="1168"/>
      <c r="X137" s="1168"/>
      <c r="Y137" s="1168"/>
      <c r="Z137" s="1168"/>
    </row>
    <row r="138" spans="1:26" ht="14.25" customHeight="1">
      <c r="A138" s="1168"/>
      <c r="B138" s="1536" t="s">
        <v>667</v>
      </c>
      <c r="C138" s="1540"/>
      <c r="D138" s="1540"/>
      <c r="E138" s="1539"/>
      <c r="F138" s="783"/>
      <c r="G138" s="1530"/>
      <c r="H138" s="1168"/>
      <c r="I138" s="1168"/>
      <c r="J138" s="1168"/>
      <c r="K138" s="1168"/>
      <c r="L138" s="1168"/>
      <c r="M138" s="1168"/>
      <c r="N138" s="1168"/>
      <c r="O138" s="1168"/>
      <c r="P138" s="1168"/>
      <c r="Q138" s="1168"/>
      <c r="R138" s="1168"/>
      <c r="S138" s="1168"/>
      <c r="T138" s="1168"/>
      <c r="U138" s="1168"/>
      <c r="V138" s="1168"/>
      <c r="W138" s="1168"/>
      <c r="X138" s="1168"/>
      <c r="Y138" s="1168"/>
      <c r="Z138" s="1168"/>
    </row>
    <row r="139" spans="1:26" ht="14.25" customHeight="1">
      <c r="A139" s="1168"/>
      <c r="B139" s="1541" t="s">
        <v>691</v>
      </c>
      <c r="C139" s="1542"/>
      <c r="D139" s="1542"/>
      <c r="E139" s="1542"/>
      <c r="F139" s="1542"/>
      <c r="G139" s="1542"/>
      <c r="H139" s="1168"/>
      <c r="I139" s="1168"/>
      <c r="J139" s="1168"/>
      <c r="K139" s="1168"/>
      <c r="L139" s="1168"/>
      <c r="M139" s="1168"/>
      <c r="N139" s="1168"/>
      <c r="O139" s="1168"/>
      <c r="P139" s="1168"/>
      <c r="Q139" s="1168"/>
      <c r="R139" s="1168"/>
      <c r="S139" s="1168"/>
      <c r="T139" s="1168"/>
      <c r="U139" s="1168"/>
      <c r="V139" s="1168"/>
      <c r="W139" s="1168"/>
      <c r="X139" s="1168"/>
      <c r="Y139" s="1168"/>
      <c r="Z139" s="1168"/>
    </row>
    <row r="140" spans="1:26" ht="25.5" customHeight="1">
      <c r="A140" s="1168"/>
      <c r="B140" s="1536"/>
      <c r="C140" s="523" t="s">
        <v>654</v>
      </c>
      <c r="D140" s="523" t="s">
        <v>655</v>
      </c>
      <c r="E140" s="1537" t="s">
        <v>656</v>
      </c>
      <c r="F140" s="650" t="s">
        <v>657</v>
      </c>
      <c r="G140" s="1528" t="s">
        <v>658</v>
      </c>
      <c r="H140" s="1168"/>
      <c r="I140" s="1168"/>
      <c r="J140" s="1168"/>
      <c r="K140" s="1168"/>
      <c r="L140" s="1168"/>
      <c r="M140" s="1168"/>
      <c r="N140" s="1168"/>
      <c r="O140" s="1168"/>
      <c r="P140" s="1168"/>
      <c r="Q140" s="1168"/>
      <c r="R140" s="1168"/>
      <c r="S140" s="1168"/>
      <c r="T140" s="1168"/>
      <c r="U140" s="1168"/>
      <c r="V140" s="1168"/>
      <c r="W140" s="1168"/>
      <c r="X140" s="1168"/>
      <c r="Y140" s="1168"/>
      <c r="Z140" s="1168"/>
    </row>
    <row r="141" spans="1:26" ht="14.25" customHeight="1">
      <c r="A141" s="1168"/>
      <c r="B141" s="1536" t="s">
        <v>659</v>
      </c>
      <c r="C141" s="1538">
        <v>0</v>
      </c>
      <c r="D141" s="1538">
        <v>0</v>
      </c>
      <c r="E141" s="1539">
        <v>0</v>
      </c>
      <c r="F141" s="1535">
        <v>0</v>
      </c>
      <c r="G141" s="1530">
        <f>+E141*F141</f>
        <v>0</v>
      </c>
      <c r="H141" s="1168"/>
      <c r="I141" s="1168"/>
      <c r="J141" s="1168"/>
      <c r="K141" s="1168"/>
      <c r="L141" s="1168"/>
      <c r="M141" s="1168"/>
      <c r="N141" s="1168"/>
      <c r="O141" s="1168"/>
      <c r="P141" s="1168"/>
      <c r="Q141" s="1168"/>
      <c r="R141" s="1168"/>
      <c r="S141" s="1168"/>
      <c r="T141" s="1168"/>
      <c r="U141" s="1168"/>
      <c r="V141" s="1168"/>
      <c r="W141" s="1168"/>
      <c r="X141" s="1168"/>
      <c r="Y141" s="1168"/>
      <c r="Z141" s="1168"/>
    </row>
    <row r="142" spans="1:26" ht="14.25" customHeight="1">
      <c r="A142" s="1168"/>
      <c r="B142" s="1536" t="s">
        <v>667</v>
      </c>
      <c r="C142" s="1540"/>
      <c r="D142" s="1540"/>
      <c r="E142" s="1539"/>
      <c r="F142" s="783"/>
      <c r="G142" s="1530"/>
      <c r="H142" s="1168"/>
      <c r="I142" s="1168"/>
      <c r="J142" s="1168"/>
      <c r="K142" s="1168"/>
      <c r="L142" s="1168"/>
      <c r="M142" s="1168"/>
      <c r="N142" s="1168"/>
      <c r="O142" s="1168"/>
      <c r="P142" s="1168"/>
      <c r="Q142" s="1168"/>
      <c r="R142" s="1168"/>
      <c r="S142" s="1168"/>
      <c r="T142" s="1168"/>
      <c r="U142" s="1168"/>
      <c r="V142" s="1168"/>
      <c r="W142" s="1168"/>
      <c r="X142" s="1168"/>
      <c r="Y142" s="1168"/>
      <c r="Z142" s="1168"/>
    </row>
    <row r="143" spans="1:26" ht="14.25" customHeight="1">
      <c r="A143" s="1168"/>
      <c r="B143" s="618" t="s">
        <v>692</v>
      </c>
      <c r="C143" s="223"/>
      <c r="D143" s="207"/>
      <c r="E143" s="202"/>
      <c r="F143" s="623"/>
      <c r="G143" s="699"/>
      <c r="H143" s="1168"/>
      <c r="I143" s="1168"/>
      <c r="J143" s="1168"/>
      <c r="K143" s="1168"/>
      <c r="L143" s="1168"/>
      <c r="M143" s="1168"/>
      <c r="N143" s="1168"/>
      <c r="O143" s="1168"/>
      <c r="P143" s="1168"/>
      <c r="Q143" s="1168"/>
      <c r="R143" s="1168"/>
      <c r="S143" s="1168"/>
      <c r="T143" s="1168"/>
      <c r="U143" s="1168"/>
      <c r="V143" s="1168"/>
      <c r="W143" s="1168"/>
      <c r="X143" s="1168"/>
      <c r="Y143" s="1168"/>
      <c r="Z143" s="1168"/>
    </row>
    <row r="144" spans="1:26" ht="25.5" customHeight="1">
      <c r="A144" s="1168"/>
      <c r="B144" s="1536"/>
      <c r="C144" s="523" t="s">
        <v>654</v>
      </c>
      <c r="D144" s="523" t="s">
        <v>655</v>
      </c>
      <c r="E144" s="1537" t="s">
        <v>656</v>
      </c>
      <c r="F144" s="650" t="s">
        <v>657</v>
      </c>
      <c r="G144" s="1528" t="s">
        <v>658</v>
      </c>
      <c r="H144" s="1168"/>
      <c r="I144" s="1168"/>
      <c r="J144" s="1168"/>
      <c r="K144" s="1168"/>
      <c r="L144" s="1168"/>
      <c r="M144" s="1168"/>
      <c r="N144" s="1168"/>
      <c r="O144" s="1168"/>
      <c r="P144" s="1168"/>
      <c r="Q144" s="1168"/>
      <c r="R144" s="1168"/>
      <c r="S144" s="1168"/>
      <c r="T144" s="1168"/>
      <c r="U144" s="1168"/>
      <c r="V144" s="1168"/>
      <c r="W144" s="1168"/>
      <c r="X144" s="1168"/>
      <c r="Y144" s="1168"/>
      <c r="Z144" s="1168"/>
    </row>
    <row r="145" spans="1:26" ht="14.25" customHeight="1">
      <c r="A145" s="1168"/>
      <c r="B145" s="1536" t="s">
        <v>659</v>
      </c>
      <c r="C145" s="1538">
        <v>0</v>
      </c>
      <c r="D145" s="1538">
        <v>0</v>
      </c>
      <c r="E145" s="1539">
        <v>0</v>
      </c>
      <c r="F145" s="1535">
        <v>0</v>
      </c>
      <c r="G145" s="1530">
        <f>+E145*F145</f>
        <v>0</v>
      </c>
      <c r="H145" s="1168"/>
      <c r="I145" s="1168"/>
      <c r="J145" s="1168"/>
      <c r="K145" s="1168"/>
      <c r="L145" s="1168"/>
      <c r="M145" s="1168"/>
      <c r="N145" s="1168"/>
      <c r="O145" s="1168"/>
      <c r="P145" s="1168"/>
      <c r="Q145" s="1168"/>
      <c r="R145" s="1168"/>
      <c r="S145" s="1168"/>
      <c r="T145" s="1168"/>
      <c r="U145" s="1168"/>
      <c r="V145" s="1168"/>
      <c r="W145" s="1168"/>
      <c r="X145" s="1168"/>
      <c r="Y145" s="1168"/>
      <c r="Z145" s="1168"/>
    </row>
    <row r="146" spans="1:26" ht="14.25" customHeight="1">
      <c r="A146" s="1168"/>
      <c r="B146" s="1536" t="s">
        <v>667</v>
      </c>
      <c r="C146" s="1540"/>
      <c r="D146" s="1540"/>
      <c r="E146" s="1539"/>
      <c r="F146" s="783"/>
      <c r="G146" s="1530"/>
      <c r="H146" s="1168"/>
      <c r="I146" s="1168"/>
      <c r="J146" s="1168"/>
      <c r="K146" s="1168"/>
      <c r="L146" s="1168"/>
      <c r="M146" s="1168"/>
      <c r="N146" s="1168"/>
      <c r="O146" s="1168"/>
      <c r="P146" s="1168"/>
      <c r="Q146" s="1168"/>
      <c r="R146" s="1168"/>
      <c r="S146" s="1168"/>
      <c r="T146" s="1168"/>
      <c r="U146" s="1168"/>
      <c r="V146" s="1168"/>
      <c r="W146" s="1168"/>
      <c r="X146" s="1168"/>
      <c r="Y146" s="1168"/>
      <c r="Z146" s="1168"/>
    </row>
    <row r="147" spans="1:26" ht="14.25" customHeight="1">
      <c r="A147" s="1168"/>
      <c r="B147" s="618" t="s">
        <v>693</v>
      </c>
      <c r="C147" s="223"/>
      <c r="D147" s="207"/>
      <c r="E147" s="202"/>
      <c r="F147" s="623"/>
      <c r="G147" s="699"/>
      <c r="H147" s="1168"/>
      <c r="I147" s="1168"/>
      <c r="J147" s="1168"/>
      <c r="K147" s="1168"/>
      <c r="L147" s="1168"/>
      <c r="M147" s="1168"/>
      <c r="N147" s="1168"/>
      <c r="O147" s="1168"/>
      <c r="P147" s="1168"/>
      <c r="Q147" s="1168"/>
      <c r="R147" s="1168"/>
      <c r="S147" s="1168"/>
      <c r="T147" s="1168"/>
      <c r="U147" s="1168"/>
      <c r="V147" s="1168"/>
      <c r="W147" s="1168"/>
      <c r="X147" s="1168"/>
      <c r="Y147" s="1168"/>
      <c r="Z147" s="1168"/>
    </row>
    <row r="148" spans="1:26" ht="25.5" customHeight="1">
      <c r="A148" s="1168"/>
      <c r="B148" s="1536"/>
      <c r="C148" s="523" t="s">
        <v>654</v>
      </c>
      <c r="D148" s="523" t="s">
        <v>655</v>
      </c>
      <c r="E148" s="1537" t="s">
        <v>656</v>
      </c>
      <c r="F148" s="650" t="s">
        <v>657</v>
      </c>
      <c r="G148" s="1528" t="s">
        <v>658</v>
      </c>
      <c r="H148" s="1168"/>
      <c r="I148" s="1168"/>
      <c r="J148" s="1168"/>
      <c r="K148" s="1168"/>
      <c r="L148" s="1168"/>
      <c r="M148" s="1168"/>
      <c r="N148" s="1168"/>
      <c r="O148" s="1168"/>
      <c r="P148" s="1168"/>
      <c r="Q148" s="1168"/>
      <c r="R148" s="1168"/>
      <c r="S148" s="1168"/>
      <c r="T148" s="1168"/>
      <c r="U148" s="1168"/>
      <c r="V148" s="1168"/>
      <c r="W148" s="1168"/>
      <c r="X148" s="1168"/>
      <c r="Y148" s="1168"/>
      <c r="Z148" s="1168"/>
    </row>
    <row r="149" spans="1:26" ht="14.25" customHeight="1">
      <c r="A149" s="1168"/>
      <c r="B149" s="1536" t="s">
        <v>659</v>
      </c>
      <c r="C149" s="1538">
        <v>0</v>
      </c>
      <c r="D149" s="1538">
        <v>0</v>
      </c>
      <c r="E149" s="1539">
        <v>0</v>
      </c>
      <c r="F149" s="1535">
        <v>0</v>
      </c>
      <c r="G149" s="1530">
        <f>+E149*F149</f>
        <v>0</v>
      </c>
      <c r="H149" s="1168"/>
      <c r="I149" s="1168"/>
      <c r="J149" s="1168"/>
      <c r="K149" s="1168"/>
      <c r="L149" s="1168"/>
      <c r="M149" s="1168"/>
      <c r="N149" s="1168"/>
      <c r="O149" s="1168"/>
      <c r="P149" s="1168"/>
      <c r="Q149" s="1168"/>
      <c r="R149" s="1168"/>
      <c r="S149" s="1168"/>
      <c r="T149" s="1168"/>
      <c r="U149" s="1168"/>
      <c r="V149" s="1168"/>
      <c r="W149" s="1168"/>
      <c r="X149" s="1168"/>
      <c r="Y149" s="1168"/>
      <c r="Z149" s="1168"/>
    </row>
    <row r="150" spans="1:26" ht="14.25" customHeight="1">
      <c r="A150" s="1168"/>
      <c r="B150" s="1536" t="s">
        <v>667</v>
      </c>
      <c r="C150" s="1540"/>
      <c r="D150" s="1540"/>
      <c r="E150" s="1539"/>
      <c r="F150" s="783"/>
      <c r="G150" s="1530"/>
      <c r="H150" s="1168"/>
      <c r="I150" s="1168"/>
      <c r="J150" s="1168"/>
      <c r="K150" s="1168"/>
      <c r="L150" s="1168"/>
      <c r="M150" s="1168"/>
      <c r="N150" s="1168"/>
      <c r="O150" s="1168"/>
      <c r="P150" s="1168"/>
      <c r="Q150" s="1168"/>
      <c r="R150" s="1168"/>
      <c r="S150" s="1168"/>
      <c r="T150" s="1168"/>
      <c r="U150" s="1168"/>
      <c r="V150" s="1168"/>
      <c r="W150" s="1168"/>
      <c r="X150" s="1168"/>
      <c r="Y150" s="1168"/>
      <c r="Z150" s="1168"/>
    </row>
    <row r="151" spans="1:26" ht="14.25" customHeight="1">
      <c r="A151" s="1168"/>
      <c r="B151" s="618" t="s">
        <v>694</v>
      </c>
      <c r="C151" s="223"/>
      <c r="D151" s="207"/>
      <c r="E151" s="202"/>
      <c r="F151" s="623"/>
      <c r="G151" s="699"/>
      <c r="H151" s="1168"/>
      <c r="I151" s="1168"/>
      <c r="J151" s="1168"/>
      <c r="K151" s="1168"/>
      <c r="L151" s="1168"/>
      <c r="M151" s="1168"/>
      <c r="N151" s="1168"/>
      <c r="O151" s="1168"/>
      <c r="P151" s="1168"/>
      <c r="Q151" s="1168"/>
      <c r="R151" s="1168"/>
      <c r="S151" s="1168"/>
      <c r="T151" s="1168"/>
      <c r="U151" s="1168"/>
      <c r="V151" s="1168"/>
      <c r="W151" s="1168"/>
      <c r="X151" s="1168"/>
      <c r="Y151" s="1168"/>
      <c r="Z151" s="1168"/>
    </row>
    <row r="152" spans="1:26" ht="25.5" customHeight="1">
      <c r="A152" s="1168"/>
      <c r="B152" s="1536"/>
      <c r="C152" s="523" t="s">
        <v>654</v>
      </c>
      <c r="D152" s="523" t="s">
        <v>655</v>
      </c>
      <c r="E152" s="1537" t="s">
        <v>656</v>
      </c>
      <c r="F152" s="650" t="s">
        <v>657</v>
      </c>
      <c r="G152" s="1528" t="s">
        <v>658</v>
      </c>
      <c r="H152" s="1168"/>
      <c r="I152" s="1168"/>
      <c r="J152" s="1168"/>
      <c r="K152" s="1168"/>
      <c r="L152" s="1168"/>
      <c r="M152" s="1168"/>
      <c r="N152" s="1168"/>
      <c r="O152" s="1168"/>
      <c r="P152" s="1168"/>
      <c r="Q152" s="1168"/>
      <c r="R152" s="1168"/>
      <c r="S152" s="1168"/>
      <c r="T152" s="1168"/>
      <c r="U152" s="1168"/>
      <c r="V152" s="1168"/>
      <c r="W152" s="1168"/>
      <c r="X152" s="1168"/>
      <c r="Y152" s="1168"/>
      <c r="Z152" s="1168"/>
    </row>
    <row r="153" spans="1:26" ht="14.25" customHeight="1">
      <c r="A153" s="1168"/>
      <c r="B153" s="1536" t="s">
        <v>659</v>
      </c>
      <c r="C153" s="1538">
        <v>0</v>
      </c>
      <c r="D153" s="1538">
        <v>0</v>
      </c>
      <c r="E153" s="1539">
        <v>0</v>
      </c>
      <c r="F153" s="1535">
        <v>0</v>
      </c>
      <c r="G153" s="1530">
        <f>+E153*F153</f>
        <v>0</v>
      </c>
      <c r="H153" s="1168"/>
      <c r="I153" s="1168"/>
      <c r="J153" s="1168"/>
      <c r="K153" s="1168"/>
      <c r="L153" s="1168"/>
      <c r="M153" s="1168"/>
      <c r="N153" s="1168"/>
      <c r="O153" s="1168"/>
      <c r="P153" s="1168"/>
      <c r="Q153" s="1168"/>
      <c r="R153" s="1168"/>
      <c r="S153" s="1168"/>
      <c r="T153" s="1168"/>
      <c r="U153" s="1168"/>
      <c r="V153" s="1168"/>
      <c r="W153" s="1168"/>
      <c r="X153" s="1168"/>
      <c r="Y153" s="1168"/>
      <c r="Z153" s="1168"/>
    </row>
    <row r="154" spans="1:26" ht="14.25" customHeight="1">
      <c r="A154" s="1168"/>
      <c r="B154" s="1536" t="s">
        <v>667</v>
      </c>
      <c r="C154" s="1540"/>
      <c r="D154" s="1540"/>
      <c r="E154" s="1539"/>
      <c r="F154" s="783"/>
      <c r="G154" s="1530"/>
      <c r="H154" s="1168"/>
      <c r="I154" s="1168"/>
      <c r="J154" s="1168"/>
      <c r="K154" s="1168"/>
      <c r="L154" s="1168"/>
      <c r="M154" s="1168"/>
      <c r="N154" s="1168"/>
      <c r="O154" s="1168"/>
      <c r="P154" s="1168"/>
      <c r="Q154" s="1168"/>
      <c r="R154" s="1168"/>
      <c r="S154" s="1168"/>
      <c r="T154" s="1168"/>
      <c r="U154" s="1168"/>
      <c r="V154" s="1168"/>
      <c r="W154" s="1168"/>
      <c r="X154" s="1168"/>
      <c r="Y154" s="1168"/>
      <c r="Z154" s="1168"/>
    </row>
    <row r="155" spans="1:26" ht="14.25" customHeight="1">
      <c r="A155" s="1168"/>
      <c r="B155" s="1543" t="s">
        <v>695</v>
      </c>
      <c r="C155" s="1544"/>
      <c r="D155" s="207"/>
      <c r="E155" s="202"/>
      <c r="F155" s="623"/>
      <c r="G155" s="699"/>
      <c r="H155" s="1168"/>
      <c r="I155" s="1168"/>
      <c r="J155" s="1168"/>
      <c r="K155" s="1168"/>
      <c r="L155" s="1168"/>
      <c r="M155" s="1168"/>
      <c r="N155" s="1168"/>
      <c r="O155" s="1168"/>
      <c r="P155" s="1168"/>
      <c r="Q155" s="1168"/>
      <c r="R155" s="1168"/>
      <c r="S155" s="1168"/>
      <c r="T155" s="1168"/>
      <c r="U155" s="1168"/>
      <c r="V155" s="1168"/>
      <c r="W155" s="1168"/>
      <c r="X155" s="1168"/>
      <c r="Y155" s="1168"/>
      <c r="Z155" s="1168"/>
    </row>
    <row r="156" spans="1:26" ht="25.5" customHeight="1">
      <c r="A156" s="1168"/>
      <c r="B156" s="1536"/>
      <c r="C156" s="523" t="s">
        <v>654</v>
      </c>
      <c r="D156" s="523" t="s">
        <v>655</v>
      </c>
      <c r="E156" s="1537" t="s">
        <v>656</v>
      </c>
      <c r="F156" s="650" t="s">
        <v>657</v>
      </c>
      <c r="G156" s="1528" t="s">
        <v>658</v>
      </c>
      <c r="H156" s="1168"/>
      <c r="I156" s="1168"/>
      <c r="J156" s="1168"/>
      <c r="K156" s="1168"/>
      <c r="L156" s="1168"/>
      <c r="M156" s="1168"/>
      <c r="N156" s="1168"/>
      <c r="O156" s="1168"/>
      <c r="P156" s="1168"/>
      <c r="Q156" s="1168"/>
      <c r="R156" s="1168"/>
      <c r="S156" s="1168"/>
      <c r="T156" s="1168"/>
      <c r="U156" s="1168"/>
      <c r="V156" s="1168"/>
      <c r="W156" s="1168"/>
      <c r="X156" s="1168"/>
      <c r="Y156" s="1168"/>
      <c r="Z156" s="1168"/>
    </row>
    <row r="157" spans="1:26" ht="14.25" customHeight="1">
      <c r="A157" s="1168"/>
      <c r="B157" s="1536" t="s">
        <v>659</v>
      </c>
      <c r="C157" s="1538">
        <v>11</v>
      </c>
      <c r="D157" s="1540">
        <v>100</v>
      </c>
      <c r="E157" s="1539">
        <f>+D157/C157</f>
        <v>9.0909090909090917</v>
      </c>
      <c r="F157" s="1545">
        <v>0</v>
      </c>
      <c r="G157" s="1530">
        <f>+E157*F157</f>
        <v>0</v>
      </c>
      <c r="H157" s="1168"/>
      <c r="I157" s="1168"/>
      <c r="J157" s="1168"/>
      <c r="K157" s="1168"/>
      <c r="L157" s="1168"/>
      <c r="M157" s="1168"/>
      <c r="N157" s="1168"/>
      <c r="O157" s="1168"/>
      <c r="P157" s="1168"/>
      <c r="Q157" s="1168"/>
      <c r="R157" s="1168"/>
      <c r="S157" s="1168"/>
      <c r="T157" s="1168"/>
      <c r="U157" s="1168"/>
      <c r="V157" s="1168"/>
      <c r="W157" s="1168"/>
      <c r="X157" s="1168"/>
      <c r="Y157" s="1168"/>
      <c r="Z157" s="1168"/>
    </row>
    <row r="158" spans="1:26" ht="14.25" customHeight="1">
      <c r="A158" s="1168"/>
      <c r="B158" s="1536" t="s">
        <v>667</v>
      </c>
      <c r="C158" s="1540"/>
      <c r="D158" s="1540"/>
      <c r="E158" s="1539"/>
      <c r="F158" s="783"/>
      <c r="G158" s="1530"/>
      <c r="H158" s="1168"/>
      <c r="I158" s="1168"/>
      <c r="J158" s="1168"/>
      <c r="K158" s="1168"/>
      <c r="L158" s="1168"/>
      <c r="M158" s="1168"/>
      <c r="N158" s="1168"/>
      <c r="O158" s="1168"/>
      <c r="P158" s="1168"/>
      <c r="Q158" s="1168"/>
      <c r="R158" s="1168"/>
      <c r="S158" s="1168"/>
      <c r="T158" s="1168"/>
      <c r="U158" s="1168"/>
      <c r="V158" s="1168"/>
      <c r="W158" s="1168"/>
      <c r="X158" s="1168"/>
      <c r="Y158" s="1168"/>
      <c r="Z158" s="1168"/>
    </row>
    <row r="159" spans="1:26" ht="14.25" customHeight="1">
      <c r="A159" s="1168"/>
      <c r="B159" s="1543" t="s">
        <v>696</v>
      </c>
      <c r="C159" s="1544"/>
      <c r="D159" s="207"/>
      <c r="E159" s="202"/>
      <c r="F159" s="623"/>
      <c r="G159" s="699"/>
      <c r="H159" s="1168"/>
      <c r="I159" s="1168"/>
      <c r="J159" s="1168"/>
      <c r="K159" s="1168"/>
      <c r="L159" s="1168"/>
      <c r="M159" s="1168"/>
      <c r="N159" s="1168"/>
      <c r="O159" s="1168"/>
      <c r="P159" s="1168"/>
      <c r="Q159" s="1168"/>
      <c r="R159" s="1168"/>
      <c r="S159" s="1168"/>
      <c r="T159" s="1168"/>
      <c r="U159" s="1168"/>
      <c r="V159" s="1168"/>
      <c r="W159" s="1168"/>
      <c r="X159" s="1168"/>
      <c r="Y159" s="1168"/>
      <c r="Z159" s="1168"/>
    </row>
    <row r="160" spans="1:26" ht="25.5" customHeight="1">
      <c r="A160" s="1168"/>
      <c r="B160" s="1536"/>
      <c r="C160" s="523" t="s">
        <v>654</v>
      </c>
      <c r="D160" s="523" t="s">
        <v>655</v>
      </c>
      <c r="E160" s="1537" t="s">
        <v>656</v>
      </c>
      <c r="F160" s="650" t="s">
        <v>657</v>
      </c>
      <c r="G160" s="1528" t="s">
        <v>658</v>
      </c>
      <c r="H160" s="1168"/>
      <c r="I160" s="1168"/>
      <c r="J160" s="1168"/>
      <c r="K160" s="1168"/>
      <c r="L160" s="1168"/>
      <c r="M160" s="1168"/>
      <c r="N160" s="1168"/>
      <c r="O160" s="1168"/>
      <c r="P160" s="1168"/>
      <c r="Q160" s="1168"/>
      <c r="R160" s="1168"/>
      <c r="S160" s="1168"/>
      <c r="T160" s="1168"/>
      <c r="U160" s="1168"/>
      <c r="V160" s="1168"/>
      <c r="W160" s="1168"/>
      <c r="X160" s="1168"/>
      <c r="Y160" s="1168"/>
      <c r="Z160" s="1168"/>
    </row>
    <row r="161" spans="1:26" ht="14.25" customHeight="1">
      <c r="A161" s="1168"/>
      <c r="B161" s="1536" t="s">
        <v>659</v>
      </c>
      <c r="C161" s="1540">
        <v>1</v>
      </c>
      <c r="D161" s="1540">
        <v>100</v>
      </c>
      <c r="E161" s="1539">
        <f>+D161/C161</f>
        <v>100</v>
      </c>
      <c r="F161" s="1545">
        <v>0</v>
      </c>
      <c r="G161" s="1530">
        <f>+E161*F161</f>
        <v>0</v>
      </c>
      <c r="H161" s="1168"/>
      <c r="I161" s="1168"/>
      <c r="J161" s="1168"/>
      <c r="K161" s="1168"/>
      <c r="L161" s="1168"/>
      <c r="M161" s="1168"/>
      <c r="N161" s="1168"/>
      <c r="O161" s="1168"/>
      <c r="P161" s="1168"/>
      <c r="Q161" s="1168"/>
      <c r="R161" s="1168"/>
      <c r="S161" s="1168"/>
      <c r="T161" s="1168"/>
      <c r="U161" s="1168"/>
      <c r="V161" s="1168"/>
      <c r="W161" s="1168"/>
      <c r="X161" s="1168"/>
      <c r="Y161" s="1168"/>
      <c r="Z161" s="1168"/>
    </row>
    <row r="162" spans="1:26" ht="14.25" customHeight="1">
      <c r="A162" s="1168"/>
      <c r="B162" s="1536" t="s">
        <v>667</v>
      </c>
      <c r="C162" s="1540"/>
      <c r="D162" s="1540"/>
      <c r="E162" s="1539"/>
      <c r="F162" s="783"/>
      <c r="G162" s="1530"/>
      <c r="H162" s="1168"/>
      <c r="I162" s="1168"/>
      <c r="J162" s="1168"/>
      <c r="K162" s="1168"/>
      <c r="L162" s="1168"/>
      <c r="M162" s="1168"/>
      <c r="N162" s="1168"/>
      <c r="O162" s="1168"/>
      <c r="P162" s="1168"/>
      <c r="Q162" s="1168"/>
      <c r="R162" s="1168"/>
      <c r="S162" s="1168"/>
      <c r="T162" s="1168"/>
      <c r="U162" s="1168"/>
      <c r="V162" s="1168"/>
      <c r="W162" s="1168"/>
      <c r="X162" s="1168"/>
      <c r="Y162" s="1168"/>
      <c r="Z162" s="1168"/>
    </row>
    <row r="163" spans="1:26" ht="14.25" customHeight="1">
      <c r="A163" s="1168"/>
      <c r="B163" s="1543" t="s">
        <v>697</v>
      </c>
      <c r="C163" s="1544"/>
      <c r="D163" s="207"/>
      <c r="E163" s="202"/>
      <c r="F163" s="623"/>
      <c r="G163" s="699"/>
      <c r="H163" s="1168"/>
      <c r="I163" s="1168"/>
      <c r="J163" s="1168"/>
      <c r="K163" s="1168"/>
      <c r="L163" s="1168"/>
      <c r="M163" s="1168"/>
      <c r="N163" s="1168"/>
      <c r="O163" s="1168"/>
      <c r="P163" s="1168"/>
      <c r="Q163" s="1168"/>
      <c r="R163" s="1168"/>
      <c r="S163" s="1168"/>
      <c r="T163" s="1168"/>
      <c r="U163" s="1168"/>
      <c r="V163" s="1168"/>
      <c r="W163" s="1168"/>
      <c r="X163" s="1168"/>
      <c r="Y163" s="1168"/>
      <c r="Z163" s="1168"/>
    </row>
    <row r="164" spans="1:26" ht="25.5" customHeight="1">
      <c r="A164" s="1168"/>
      <c r="B164" s="1536"/>
      <c r="C164" s="523" t="s">
        <v>654</v>
      </c>
      <c r="D164" s="523" t="s">
        <v>655</v>
      </c>
      <c r="E164" s="1537" t="s">
        <v>656</v>
      </c>
      <c r="F164" s="650" t="s">
        <v>657</v>
      </c>
      <c r="G164" s="1528" t="s">
        <v>658</v>
      </c>
      <c r="H164" s="1168"/>
      <c r="I164" s="1168"/>
      <c r="J164" s="1168"/>
      <c r="K164" s="1168"/>
      <c r="L164" s="1168"/>
      <c r="M164" s="1168"/>
      <c r="N164" s="1168"/>
      <c r="O164" s="1168"/>
      <c r="P164" s="1168"/>
      <c r="Q164" s="1168"/>
      <c r="R164" s="1168"/>
      <c r="S164" s="1168"/>
      <c r="T164" s="1168"/>
      <c r="U164" s="1168"/>
      <c r="V164" s="1168"/>
      <c r="W164" s="1168"/>
      <c r="X164" s="1168"/>
      <c r="Y164" s="1168"/>
      <c r="Z164" s="1168"/>
    </row>
    <row r="165" spans="1:26" ht="14.25" customHeight="1">
      <c r="A165" s="1168"/>
      <c r="B165" s="1536" t="s">
        <v>659</v>
      </c>
      <c r="C165" s="1540">
        <v>1</v>
      </c>
      <c r="D165" s="1540">
        <v>100</v>
      </c>
      <c r="E165" s="1539">
        <f>+D165/C165</f>
        <v>100</v>
      </c>
      <c r="F165" s="1545">
        <v>0</v>
      </c>
      <c r="G165" s="1530">
        <f>+E165*F165</f>
        <v>0</v>
      </c>
      <c r="H165" s="1168"/>
      <c r="I165" s="1168"/>
      <c r="J165" s="1168"/>
      <c r="K165" s="1168"/>
      <c r="L165" s="1168"/>
      <c r="M165" s="1168"/>
      <c r="N165" s="1168"/>
      <c r="O165" s="1168"/>
      <c r="P165" s="1168"/>
      <c r="Q165" s="1168"/>
      <c r="R165" s="1168"/>
      <c r="S165" s="1168"/>
      <c r="T165" s="1168"/>
      <c r="U165" s="1168"/>
      <c r="V165" s="1168"/>
      <c r="W165" s="1168"/>
      <c r="X165" s="1168"/>
      <c r="Y165" s="1168"/>
      <c r="Z165" s="1168"/>
    </row>
    <row r="166" spans="1:26" ht="14.25" customHeight="1">
      <c r="A166" s="1168"/>
      <c r="B166" s="1536" t="s">
        <v>667</v>
      </c>
      <c r="C166" s="1540"/>
      <c r="D166" s="1540"/>
      <c r="E166" s="1539"/>
      <c r="F166" s="783"/>
      <c r="G166" s="1530"/>
      <c r="H166" s="1168"/>
      <c r="I166" s="1168"/>
      <c r="J166" s="1168"/>
      <c r="K166" s="1168"/>
      <c r="L166" s="1168"/>
      <c r="M166" s="1168"/>
      <c r="N166" s="1168"/>
      <c r="O166" s="1168"/>
      <c r="P166" s="1168"/>
      <c r="Q166" s="1168"/>
      <c r="R166" s="1168"/>
      <c r="S166" s="1168"/>
      <c r="T166" s="1168"/>
      <c r="U166" s="1168"/>
      <c r="V166" s="1168"/>
      <c r="W166" s="1168"/>
      <c r="X166" s="1168"/>
      <c r="Y166" s="1168"/>
      <c r="Z166" s="1168"/>
    </row>
    <row r="167" spans="1:26" ht="14.25" customHeight="1">
      <c r="A167" s="1168"/>
      <c r="B167" s="1546" t="s">
        <v>698</v>
      </c>
      <c r="C167" s="1544"/>
      <c r="D167" s="207"/>
      <c r="E167" s="202"/>
      <c r="F167" s="623"/>
      <c r="G167" s="699"/>
      <c r="H167" s="1168"/>
      <c r="I167" s="1168"/>
      <c r="J167" s="1168"/>
      <c r="K167" s="1168"/>
      <c r="L167" s="1168"/>
      <c r="M167" s="1168"/>
      <c r="N167" s="1168"/>
      <c r="O167" s="1168"/>
      <c r="P167" s="1168"/>
      <c r="Q167" s="1168"/>
      <c r="R167" s="1168"/>
      <c r="S167" s="1168"/>
      <c r="T167" s="1168"/>
      <c r="U167" s="1168"/>
      <c r="V167" s="1168"/>
      <c r="W167" s="1168"/>
      <c r="X167" s="1168"/>
      <c r="Y167" s="1168"/>
      <c r="Z167" s="1168"/>
    </row>
    <row r="168" spans="1:26" ht="14.25" customHeight="1">
      <c r="A168" s="1168"/>
      <c r="B168" s="1536"/>
      <c r="C168" s="523" t="s">
        <v>654</v>
      </c>
      <c r="D168" s="523" t="s">
        <v>655</v>
      </c>
      <c r="E168" s="1537" t="s">
        <v>656</v>
      </c>
      <c r="F168" s="650" t="s">
        <v>657</v>
      </c>
      <c r="G168" s="1528" t="s">
        <v>658</v>
      </c>
      <c r="H168" s="1168"/>
      <c r="I168" s="1168"/>
      <c r="J168" s="1168"/>
      <c r="K168" s="1168"/>
      <c r="L168" s="1168"/>
      <c r="M168" s="1168"/>
      <c r="N168" s="1168"/>
      <c r="O168" s="1168"/>
      <c r="P168" s="1168"/>
      <c r="Q168" s="1168"/>
      <c r="R168" s="1168"/>
      <c r="S168" s="1168"/>
      <c r="T168" s="1168"/>
      <c r="U168" s="1168"/>
      <c r="V168" s="1168"/>
      <c r="W168" s="1168"/>
      <c r="X168" s="1168"/>
      <c r="Y168" s="1168"/>
      <c r="Z168" s="1168"/>
    </row>
    <row r="169" spans="1:26" ht="14.25" customHeight="1">
      <c r="A169" s="1168"/>
      <c r="B169" s="1536" t="s">
        <v>659</v>
      </c>
      <c r="C169" s="1540">
        <v>6</v>
      </c>
      <c r="D169" s="1540">
        <v>100</v>
      </c>
      <c r="E169" s="1539">
        <f>+D169/C169</f>
        <v>16.666666666666668</v>
      </c>
      <c r="F169" s="1545">
        <v>0</v>
      </c>
      <c r="G169" s="1530">
        <f>+E169*F169</f>
        <v>0</v>
      </c>
      <c r="H169" s="1168"/>
      <c r="I169" s="1168"/>
      <c r="J169" s="1168"/>
      <c r="K169" s="1168"/>
      <c r="L169" s="1168"/>
      <c r="M169" s="1168"/>
      <c r="N169" s="1168"/>
      <c r="O169" s="1168"/>
      <c r="P169" s="1168"/>
      <c r="Q169" s="1168"/>
      <c r="R169" s="1168"/>
      <c r="S169" s="1168"/>
      <c r="T169" s="1168"/>
      <c r="U169" s="1168"/>
      <c r="V169" s="1168"/>
      <c r="W169" s="1168"/>
      <c r="X169" s="1168"/>
      <c r="Y169" s="1168"/>
      <c r="Z169" s="1168"/>
    </row>
    <row r="170" spans="1:26" ht="14.25" customHeight="1">
      <c r="A170" s="1168"/>
      <c r="B170" s="1536" t="s">
        <v>667</v>
      </c>
      <c r="C170" s="1540"/>
      <c r="D170" s="1540"/>
      <c r="E170" s="1539"/>
      <c r="F170" s="783"/>
      <c r="G170" s="1530"/>
      <c r="H170" s="1168"/>
      <c r="I170" s="1168"/>
      <c r="J170" s="1168"/>
      <c r="K170" s="1168"/>
      <c r="L170" s="1168"/>
      <c r="M170" s="1168"/>
      <c r="N170" s="1168"/>
      <c r="O170" s="1168"/>
      <c r="P170" s="1168"/>
      <c r="Q170" s="1168"/>
      <c r="R170" s="1168"/>
      <c r="S170" s="1168"/>
      <c r="T170" s="1168"/>
      <c r="U170" s="1168"/>
      <c r="V170" s="1168"/>
      <c r="W170" s="1168"/>
      <c r="X170" s="1168"/>
      <c r="Y170" s="1168"/>
      <c r="Z170" s="1168"/>
    </row>
    <row r="171" spans="1:26" ht="14.25" customHeight="1">
      <c r="A171" s="1168"/>
      <c r="B171" s="1543" t="s">
        <v>699</v>
      </c>
      <c r="C171" s="1544"/>
      <c r="D171" s="207"/>
      <c r="E171" s="202"/>
      <c r="F171" s="623"/>
      <c r="G171" s="699"/>
      <c r="H171" s="1168"/>
      <c r="I171" s="1168"/>
      <c r="J171" s="1168"/>
      <c r="K171" s="1168"/>
      <c r="L171" s="1168"/>
      <c r="M171" s="1168"/>
      <c r="N171" s="1168"/>
      <c r="O171" s="1168"/>
      <c r="P171" s="1168"/>
      <c r="Q171" s="1168"/>
      <c r="R171" s="1168"/>
      <c r="S171" s="1168"/>
      <c r="T171" s="1168"/>
      <c r="U171" s="1168"/>
      <c r="V171" s="1168"/>
      <c r="W171" s="1168"/>
      <c r="X171" s="1168"/>
      <c r="Y171" s="1168"/>
      <c r="Z171" s="1168"/>
    </row>
    <row r="172" spans="1:26" ht="25.5" customHeight="1">
      <c r="A172" s="1168"/>
      <c r="B172" s="1536"/>
      <c r="C172" s="523" t="s">
        <v>654</v>
      </c>
      <c r="D172" s="523" t="s">
        <v>655</v>
      </c>
      <c r="E172" s="1537" t="s">
        <v>656</v>
      </c>
      <c r="F172" s="650" t="s">
        <v>657</v>
      </c>
      <c r="G172" s="1528" t="s">
        <v>658</v>
      </c>
      <c r="H172" s="1168"/>
      <c r="I172" s="1168"/>
      <c r="J172" s="1168"/>
      <c r="K172" s="1168"/>
      <c r="L172" s="1168"/>
      <c r="M172" s="1168"/>
      <c r="N172" s="1168"/>
      <c r="O172" s="1168"/>
      <c r="P172" s="1168"/>
      <c r="Q172" s="1168"/>
      <c r="R172" s="1168"/>
      <c r="S172" s="1168"/>
      <c r="T172" s="1168"/>
      <c r="U172" s="1168"/>
      <c r="V172" s="1168"/>
      <c r="W172" s="1168"/>
      <c r="X172" s="1168"/>
      <c r="Y172" s="1168"/>
      <c r="Z172" s="1168"/>
    </row>
    <row r="173" spans="1:26" ht="14.25" customHeight="1">
      <c r="A173" s="1168"/>
      <c r="B173" s="1536" t="s">
        <v>659</v>
      </c>
      <c r="C173" s="1538">
        <v>4</v>
      </c>
      <c r="D173" s="1540">
        <v>100</v>
      </c>
      <c r="E173" s="1539">
        <f>+D173/C173</f>
        <v>25</v>
      </c>
      <c r="F173" s="1545">
        <v>1</v>
      </c>
      <c r="G173" s="1530">
        <f>+E173*F173</f>
        <v>25</v>
      </c>
      <c r="H173" s="1168"/>
      <c r="I173" s="1168"/>
      <c r="J173" s="1168"/>
      <c r="K173" s="1168"/>
      <c r="L173" s="1168"/>
      <c r="M173" s="1168"/>
      <c r="N173" s="1168"/>
      <c r="O173" s="1168"/>
      <c r="P173" s="1168"/>
      <c r="Q173" s="1168"/>
      <c r="R173" s="1168"/>
      <c r="S173" s="1168"/>
      <c r="T173" s="1168"/>
      <c r="U173" s="1168"/>
      <c r="V173" s="1168"/>
      <c r="W173" s="1168"/>
      <c r="X173" s="1168"/>
      <c r="Y173" s="1168"/>
      <c r="Z173" s="1168"/>
    </row>
    <row r="174" spans="1:26" ht="14.25" customHeight="1">
      <c r="A174" s="1168"/>
      <c r="B174" s="1526" t="s">
        <v>667</v>
      </c>
      <c r="C174" s="783"/>
      <c r="D174" s="783"/>
      <c r="E174" s="1529"/>
      <c r="F174" s="783"/>
      <c r="G174" s="1530"/>
      <c r="H174" s="1168"/>
      <c r="I174" s="1168"/>
      <c r="J174" s="1168"/>
      <c r="K174" s="1168"/>
      <c r="L174" s="1168"/>
      <c r="M174" s="1168"/>
      <c r="N174" s="1168"/>
      <c r="O174" s="1168"/>
      <c r="P174" s="1168"/>
      <c r="Q174" s="1168"/>
      <c r="R174" s="1168"/>
      <c r="S174" s="1168"/>
      <c r="T174" s="1168"/>
      <c r="U174" s="1168"/>
      <c r="V174" s="1168"/>
      <c r="W174" s="1168"/>
      <c r="X174" s="1168"/>
      <c r="Y174" s="1168"/>
      <c r="Z174" s="1168"/>
    </row>
    <row r="175" spans="1:26" ht="14.25" customHeight="1">
      <c r="A175" s="1168"/>
      <c r="B175" s="1168"/>
      <c r="C175" s="1168"/>
      <c r="D175" s="1168"/>
      <c r="E175" s="1168"/>
      <c r="F175" s="1168"/>
      <c r="G175" s="1168"/>
      <c r="H175" s="1168"/>
      <c r="I175" s="1168"/>
      <c r="J175" s="1168"/>
      <c r="K175" s="1168"/>
      <c r="L175" s="1168"/>
      <c r="M175" s="1168"/>
      <c r="N175" s="1168"/>
      <c r="O175" s="1168"/>
      <c r="P175" s="1168"/>
      <c r="Q175" s="1168"/>
      <c r="R175" s="1168"/>
      <c r="S175" s="1168"/>
      <c r="T175" s="1168"/>
      <c r="U175" s="1168"/>
      <c r="V175" s="1168"/>
      <c r="W175" s="1168"/>
      <c r="X175" s="1168"/>
      <c r="Y175" s="1168"/>
      <c r="Z175" s="1168"/>
    </row>
    <row r="176" spans="1:26" ht="15" customHeight="1">
      <c r="A176" s="1168"/>
      <c r="B176" s="1534"/>
      <c r="C176" s="1168"/>
      <c r="D176" s="1168"/>
      <c r="E176" s="1168"/>
      <c r="F176" s="1168"/>
      <c r="G176" s="1168"/>
      <c r="H176" s="1168"/>
      <c r="I176" s="1168"/>
      <c r="J176" s="1168"/>
      <c r="K176" s="1168"/>
      <c r="L176" s="1168"/>
      <c r="M176" s="1168"/>
      <c r="N176" s="1168"/>
      <c r="O176" s="1168"/>
      <c r="P176" s="1168"/>
      <c r="Q176" s="1168"/>
      <c r="R176" s="1168"/>
      <c r="S176" s="1168"/>
      <c r="T176" s="1168"/>
      <c r="U176" s="1168"/>
      <c r="V176" s="1168"/>
      <c r="W176" s="1168"/>
      <c r="X176" s="1168"/>
      <c r="Y176" s="1168"/>
      <c r="Z176" s="1168"/>
    </row>
    <row r="177" spans="1:26" ht="20.25">
      <c r="A177" s="1168"/>
      <c r="B177" s="1494" t="s">
        <v>685</v>
      </c>
      <c r="C177" s="1168"/>
      <c r="D177" s="1168"/>
      <c r="E177" s="1168"/>
      <c r="F177" s="1168"/>
      <c r="G177" s="1168"/>
      <c r="H177" s="1168"/>
      <c r="I177" s="1168"/>
      <c r="J177" s="1168"/>
      <c r="K177" s="1168"/>
      <c r="L177" s="1168"/>
      <c r="M177" s="1168"/>
      <c r="N177" s="1168"/>
      <c r="O177" s="1168"/>
      <c r="P177" s="1168"/>
      <c r="Q177" s="1168"/>
      <c r="R177" s="1168"/>
      <c r="S177" s="1168"/>
      <c r="T177" s="1168"/>
      <c r="U177" s="1168"/>
      <c r="V177" s="1168"/>
      <c r="W177" s="1168"/>
      <c r="X177" s="1168"/>
      <c r="Y177" s="1168"/>
      <c r="Z177" s="1168"/>
    </row>
    <row r="178" spans="1:26" ht="15" customHeight="1">
      <c r="A178" s="1168"/>
      <c r="B178" s="1534" t="s">
        <v>163</v>
      </c>
      <c r="C178" s="1168"/>
      <c r="D178" s="1168"/>
      <c r="E178" s="1168"/>
      <c r="F178" s="1168"/>
      <c r="G178" s="1168"/>
      <c r="H178" s="1168"/>
      <c r="I178" s="1168"/>
      <c r="J178" s="1168"/>
      <c r="K178" s="1168"/>
      <c r="L178" s="1168"/>
      <c r="M178" s="1168"/>
      <c r="N178" s="1168"/>
      <c r="O178" s="1168"/>
      <c r="P178" s="1168"/>
      <c r="Q178" s="1168"/>
      <c r="R178" s="1168"/>
      <c r="S178" s="1168"/>
      <c r="T178" s="1168"/>
      <c r="U178" s="1168"/>
      <c r="V178" s="1168"/>
      <c r="W178" s="1168"/>
      <c r="X178" s="1168"/>
      <c r="Y178" s="1168"/>
      <c r="Z178" s="1168"/>
    </row>
    <row r="179" spans="1:26" ht="14.25" customHeight="1">
      <c r="A179" s="1351"/>
      <c r="B179" s="1794" t="s">
        <v>653</v>
      </c>
      <c r="C179" s="1655"/>
      <c r="D179" s="1655"/>
      <c r="E179" s="1547"/>
      <c r="F179" s="1512"/>
      <c r="G179" s="1547"/>
      <c r="H179" s="1351"/>
      <c r="I179" s="1351"/>
      <c r="J179" s="1351"/>
      <c r="K179" s="1351"/>
      <c r="L179" s="1351"/>
      <c r="M179" s="1351"/>
      <c r="N179" s="1351"/>
      <c r="O179" s="1351"/>
      <c r="P179" s="1351"/>
      <c r="Q179" s="1351"/>
      <c r="R179" s="1351"/>
      <c r="S179" s="1351"/>
      <c r="T179" s="1351"/>
      <c r="U179" s="1351"/>
      <c r="V179" s="1351"/>
      <c r="W179" s="1351"/>
      <c r="X179" s="1351"/>
      <c r="Y179" s="1351"/>
      <c r="Z179" s="1351"/>
    </row>
    <row r="180" spans="1:26" ht="21.75" customHeight="1">
      <c r="A180" s="1351"/>
      <c r="B180" s="1498"/>
      <c r="C180" s="1499" t="s">
        <v>654</v>
      </c>
      <c r="D180" s="1499" t="s">
        <v>655</v>
      </c>
      <c r="E180" s="1499" t="s">
        <v>656</v>
      </c>
      <c r="F180" s="1499" t="s">
        <v>657</v>
      </c>
      <c r="G180" s="1513" t="s">
        <v>658</v>
      </c>
      <c r="H180" s="1351"/>
      <c r="I180" s="1351"/>
      <c r="J180" s="1351"/>
      <c r="K180" s="1351"/>
      <c r="L180" s="1351"/>
      <c r="M180" s="1351"/>
      <c r="N180" s="1351"/>
      <c r="O180" s="1351"/>
      <c r="P180" s="1351"/>
      <c r="Q180" s="1351"/>
      <c r="R180" s="1351"/>
      <c r="S180" s="1351"/>
      <c r="T180" s="1351"/>
      <c r="U180" s="1351"/>
      <c r="V180" s="1351"/>
      <c r="W180" s="1351"/>
      <c r="X180" s="1351"/>
      <c r="Y180" s="1351"/>
      <c r="Z180" s="1351"/>
    </row>
    <row r="181" spans="1:26" ht="14.25" customHeight="1">
      <c r="A181" s="1351"/>
      <c r="B181" s="1514" t="s">
        <v>659</v>
      </c>
      <c r="C181" s="1515">
        <v>1</v>
      </c>
      <c r="D181" s="1515">
        <v>100</v>
      </c>
      <c r="E181" s="1515">
        <v>100</v>
      </c>
      <c r="F181" s="1515">
        <v>0</v>
      </c>
      <c r="G181" s="1516">
        <f>E181*F181</f>
        <v>0</v>
      </c>
      <c r="H181" s="1351"/>
      <c r="I181" s="1351"/>
      <c r="J181" s="1351"/>
      <c r="K181" s="1351"/>
      <c r="L181" s="1351"/>
      <c r="M181" s="1351"/>
      <c r="N181" s="1351"/>
      <c r="O181" s="1351"/>
      <c r="P181" s="1351"/>
      <c r="Q181" s="1351"/>
      <c r="R181" s="1351"/>
      <c r="S181" s="1351"/>
      <c r="T181" s="1351"/>
      <c r="U181" s="1351"/>
      <c r="V181" s="1351"/>
      <c r="W181" s="1351"/>
      <c r="X181" s="1351"/>
      <c r="Y181" s="1351"/>
      <c r="Z181" s="1351"/>
    </row>
    <row r="182" spans="1:26" ht="14.25" customHeight="1">
      <c r="A182" s="1351"/>
      <c r="B182" s="1514" t="s">
        <v>660</v>
      </c>
      <c r="C182" s="1517"/>
      <c r="D182" s="1517"/>
      <c r="E182" s="1517"/>
      <c r="F182" s="1517"/>
      <c r="G182" s="1518"/>
      <c r="H182" s="1351"/>
      <c r="I182" s="1351"/>
      <c r="J182" s="1351"/>
      <c r="K182" s="1351"/>
      <c r="L182" s="1351"/>
      <c r="M182" s="1351"/>
      <c r="N182" s="1351"/>
      <c r="O182" s="1351"/>
      <c r="P182" s="1351"/>
      <c r="Q182" s="1351"/>
      <c r="R182" s="1351"/>
      <c r="S182" s="1351"/>
      <c r="T182" s="1351"/>
      <c r="U182" s="1351"/>
      <c r="V182" s="1351"/>
      <c r="W182" s="1351"/>
      <c r="X182" s="1351"/>
      <c r="Y182" s="1351"/>
      <c r="Z182" s="1351"/>
    </row>
    <row r="183" spans="1:26" ht="14.25" customHeight="1">
      <c r="A183" s="1351"/>
      <c r="B183" s="1511" t="s">
        <v>700</v>
      </c>
      <c r="C183" s="1519"/>
      <c r="D183" s="1519"/>
      <c r="E183" s="1519"/>
      <c r="F183" s="1519"/>
      <c r="G183" s="1519"/>
      <c r="H183" s="1351"/>
      <c r="I183" s="1351"/>
      <c r="J183" s="1351"/>
      <c r="K183" s="1351"/>
      <c r="L183" s="1351"/>
      <c r="M183" s="1351"/>
      <c r="N183" s="1351"/>
      <c r="O183" s="1351"/>
      <c r="P183" s="1351"/>
      <c r="Q183" s="1351"/>
      <c r="R183" s="1351"/>
      <c r="S183" s="1351"/>
      <c r="T183" s="1351"/>
      <c r="U183" s="1351"/>
      <c r="V183" s="1351"/>
      <c r="W183" s="1351"/>
      <c r="X183" s="1351"/>
      <c r="Y183" s="1351"/>
      <c r="Z183" s="1351"/>
    </row>
    <row r="184" spans="1:26" ht="22.5" customHeight="1">
      <c r="A184" s="1351"/>
      <c r="B184" s="1498"/>
      <c r="C184" s="1499" t="s">
        <v>654</v>
      </c>
      <c r="D184" s="1499" t="s">
        <v>655</v>
      </c>
      <c r="E184" s="1499" t="s">
        <v>656</v>
      </c>
      <c r="F184" s="1499" t="s">
        <v>657</v>
      </c>
      <c r="G184" s="1513" t="s">
        <v>658</v>
      </c>
      <c r="H184" s="1351"/>
      <c r="I184" s="1351"/>
      <c r="J184" s="1351"/>
      <c r="K184" s="1351"/>
      <c r="L184" s="1351"/>
      <c r="M184" s="1351"/>
      <c r="N184" s="1351"/>
      <c r="O184" s="1351"/>
      <c r="P184" s="1351"/>
      <c r="Q184" s="1351"/>
      <c r="R184" s="1351"/>
      <c r="S184" s="1351"/>
      <c r="T184" s="1351"/>
      <c r="U184" s="1351"/>
      <c r="V184" s="1351"/>
      <c r="W184" s="1351"/>
      <c r="X184" s="1351"/>
      <c r="Y184" s="1351"/>
      <c r="Z184" s="1351"/>
    </row>
    <row r="185" spans="1:26" ht="14.25" customHeight="1">
      <c r="A185" s="1351"/>
      <c r="B185" s="1514" t="s">
        <v>659</v>
      </c>
      <c r="C185" s="1515">
        <v>1</v>
      </c>
      <c r="D185" s="1515">
        <v>100</v>
      </c>
      <c r="E185" s="1515">
        <v>100</v>
      </c>
      <c r="F185" s="1515">
        <v>0</v>
      </c>
      <c r="G185" s="1516">
        <f>E185*F185</f>
        <v>0</v>
      </c>
      <c r="H185" s="1351"/>
      <c r="I185" s="1351"/>
      <c r="J185" s="1351"/>
      <c r="K185" s="1351"/>
      <c r="L185" s="1351"/>
      <c r="M185" s="1351"/>
      <c r="N185" s="1351"/>
      <c r="O185" s="1351"/>
      <c r="P185" s="1351"/>
      <c r="Q185" s="1351"/>
      <c r="R185" s="1351"/>
      <c r="S185" s="1351"/>
      <c r="T185" s="1351"/>
      <c r="U185" s="1351"/>
      <c r="V185" s="1351"/>
      <c r="W185" s="1351"/>
      <c r="X185" s="1351"/>
      <c r="Y185" s="1351"/>
      <c r="Z185" s="1351"/>
    </row>
    <row r="186" spans="1:26" ht="14.25" customHeight="1">
      <c r="A186" s="1351"/>
      <c r="B186" s="1514" t="s">
        <v>660</v>
      </c>
      <c r="C186" s="1517"/>
      <c r="D186" s="1517"/>
      <c r="E186" s="1517"/>
      <c r="F186" s="1517"/>
      <c r="G186" s="1518"/>
      <c r="H186" s="1351"/>
      <c r="I186" s="1351"/>
      <c r="J186" s="1351"/>
      <c r="K186" s="1351"/>
      <c r="L186" s="1351"/>
      <c r="M186" s="1351"/>
      <c r="N186" s="1351"/>
      <c r="O186" s="1351"/>
      <c r="P186" s="1351"/>
      <c r="Q186" s="1351"/>
      <c r="R186" s="1351"/>
      <c r="S186" s="1351"/>
      <c r="T186" s="1351"/>
      <c r="U186" s="1351"/>
      <c r="V186" s="1351"/>
      <c r="W186" s="1351"/>
      <c r="X186" s="1351"/>
      <c r="Y186" s="1351"/>
      <c r="Z186" s="1351"/>
    </row>
    <row r="187" spans="1:26" ht="14.25" customHeight="1">
      <c r="A187" s="1351"/>
      <c r="B187" s="1794" t="s">
        <v>662</v>
      </c>
      <c r="C187" s="1655"/>
      <c r="D187" s="1655"/>
      <c r="E187" s="1519"/>
      <c r="F187" s="1519"/>
      <c r="G187" s="1519"/>
      <c r="H187" s="1351"/>
      <c r="I187" s="1351"/>
      <c r="J187" s="1351"/>
      <c r="K187" s="1351"/>
      <c r="L187" s="1351"/>
      <c r="M187" s="1351"/>
      <c r="N187" s="1351"/>
      <c r="O187" s="1351"/>
      <c r="P187" s="1351"/>
      <c r="Q187" s="1351"/>
      <c r="R187" s="1351"/>
      <c r="S187" s="1351"/>
      <c r="T187" s="1351"/>
      <c r="U187" s="1351"/>
      <c r="V187" s="1351"/>
      <c r="W187" s="1351"/>
      <c r="X187" s="1351"/>
      <c r="Y187" s="1351"/>
      <c r="Z187" s="1351"/>
    </row>
    <row r="188" spans="1:26" ht="22.5" customHeight="1">
      <c r="A188" s="1351"/>
      <c r="B188" s="1498"/>
      <c r="C188" s="1499" t="s">
        <v>654</v>
      </c>
      <c r="D188" s="1499" t="s">
        <v>655</v>
      </c>
      <c r="E188" s="1499" t="s">
        <v>656</v>
      </c>
      <c r="F188" s="1499" t="s">
        <v>657</v>
      </c>
      <c r="G188" s="1513" t="s">
        <v>658</v>
      </c>
      <c r="H188" s="1351"/>
      <c r="I188" s="1351"/>
      <c r="J188" s="1351"/>
      <c r="K188" s="1351"/>
      <c r="L188" s="1351"/>
      <c r="M188" s="1351"/>
      <c r="N188" s="1351"/>
      <c r="O188" s="1351"/>
      <c r="P188" s="1351"/>
      <c r="Q188" s="1351"/>
      <c r="R188" s="1351"/>
      <c r="S188" s="1351"/>
      <c r="T188" s="1351"/>
      <c r="U188" s="1351"/>
      <c r="V188" s="1351"/>
      <c r="W188" s="1351"/>
      <c r="X188" s="1351"/>
      <c r="Y188" s="1351"/>
      <c r="Z188" s="1351"/>
    </row>
    <row r="189" spans="1:26" ht="14.25" customHeight="1">
      <c r="A189" s="1351"/>
      <c r="B189" s="1514" t="s">
        <v>659</v>
      </c>
      <c r="C189" s="1515">
        <v>1</v>
      </c>
      <c r="D189" s="1515">
        <v>100</v>
      </c>
      <c r="E189" s="1515">
        <v>100</v>
      </c>
      <c r="F189" s="1515">
        <v>0</v>
      </c>
      <c r="G189" s="1516">
        <f>E189*F189</f>
        <v>0</v>
      </c>
      <c r="H189" s="1351"/>
      <c r="I189" s="1351"/>
      <c r="J189" s="1351"/>
      <c r="K189" s="1351"/>
      <c r="L189" s="1351"/>
      <c r="M189" s="1351"/>
      <c r="N189" s="1351"/>
      <c r="O189" s="1351"/>
      <c r="P189" s="1351"/>
      <c r="Q189" s="1351"/>
      <c r="R189" s="1351"/>
      <c r="S189" s="1351"/>
      <c r="T189" s="1351"/>
      <c r="U189" s="1351"/>
      <c r="V189" s="1351"/>
      <c r="W189" s="1351"/>
      <c r="X189" s="1351"/>
      <c r="Y189" s="1351"/>
      <c r="Z189" s="1351"/>
    </row>
    <row r="190" spans="1:26" ht="14.25" customHeight="1">
      <c r="A190" s="1351"/>
      <c r="B190" s="1514" t="s">
        <v>660</v>
      </c>
      <c r="C190" s="1517"/>
      <c r="D190" s="1517"/>
      <c r="E190" s="1517"/>
      <c r="F190" s="1517"/>
      <c r="G190" s="1518"/>
      <c r="H190" s="1351"/>
      <c r="I190" s="1351"/>
      <c r="J190" s="1351"/>
      <c r="K190" s="1351"/>
      <c r="L190" s="1351"/>
      <c r="M190" s="1351"/>
      <c r="N190" s="1351"/>
      <c r="O190" s="1351"/>
      <c r="P190" s="1351"/>
      <c r="Q190" s="1351"/>
      <c r="R190" s="1351"/>
      <c r="S190" s="1351"/>
      <c r="T190" s="1351"/>
      <c r="U190" s="1351"/>
      <c r="V190" s="1351"/>
      <c r="W190" s="1351"/>
      <c r="X190" s="1351"/>
      <c r="Y190" s="1351"/>
      <c r="Z190" s="1351"/>
    </row>
    <row r="191" spans="1:26" ht="14.25" customHeight="1">
      <c r="A191" s="1351"/>
      <c r="B191" s="1789" t="s">
        <v>663</v>
      </c>
      <c r="C191" s="1671"/>
      <c r="D191" s="1671"/>
      <c r="E191" s="1671"/>
      <c r="F191" s="1671"/>
      <c r="G191" s="1671"/>
      <c r="H191" s="1351"/>
      <c r="I191" s="1351"/>
      <c r="J191" s="1351"/>
      <c r="K191" s="1351"/>
      <c r="L191" s="1351"/>
      <c r="M191" s="1351"/>
      <c r="N191" s="1351"/>
      <c r="O191" s="1351"/>
      <c r="P191" s="1351"/>
      <c r="Q191" s="1351"/>
      <c r="R191" s="1351"/>
      <c r="S191" s="1351"/>
      <c r="T191" s="1351"/>
      <c r="U191" s="1351"/>
      <c r="V191" s="1351"/>
      <c r="W191" s="1351"/>
      <c r="X191" s="1351"/>
      <c r="Y191" s="1351"/>
      <c r="Z191" s="1351"/>
    </row>
    <row r="192" spans="1:26" ht="25.5" customHeight="1">
      <c r="A192" s="1351"/>
      <c r="B192" s="1520"/>
      <c r="C192" s="1548" t="s">
        <v>654</v>
      </c>
      <c r="D192" s="1548" t="s">
        <v>655</v>
      </c>
      <c r="E192" s="1548" t="s">
        <v>656</v>
      </c>
      <c r="F192" s="1548" t="s">
        <v>657</v>
      </c>
      <c r="G192" s="1549" t="s">
        <v>658</v>
      </c>
      <c r="H192" s="1351"/>
      <c r="I192" s="1351"/>
      <c r="J192" s="1351"/>
      <c r="K192" s="1351"/>
      <c r="L192" s="1351"/>
      <c r="M192" s="1351"/>
      <c r="N192" s="1351"/>
      <c r="O192" s="1351"/>
      <c r="P192" s="1351"/>
      <c r="Q192" s="1351"/>
      <c r="R192" s="1351"/>
      <c r="S192" s="1351"/>
      <c r="T192" s="1351"/>
      <c r="U192" s="1351"/>
      <c r="V192" s="1351"/>
      <c r="W192" s="1351"/>
      <c r="X192" s="1351"/>
      <c r="Y192" s="1351"/>
      <c r="Z192" s="1351"/>
    </row>
    <row r="193" spans="1:26" ht="14.25" customHeight="1">
      <c r="A193" s="1351"/>
      <c r="B193" s="1514" t="s">
        <v>659</v>
      </c>
      <c r="C193" s="1515">
        <v>2</v>
      </c>
      <c r="D193" s="1515">
        <v>100</v>
      </c>
      <c r="E193" s="1515">
        <v>50</v>
      </c>
      <c r="F193" s="1515">
        <v>0</v>
      </c>
      <c r="G193" s="1516">
        <f>E193*F193</f>
        <v>0</v>
      </c>
      <c r="H193" s="1351"/>
      <c r="I193" s="1351"/>
      <c r="J193" s="1351"/>
      <c r="K193" s="1351"/>
      <c r="L193" s="1351"/>
      <c r="M193" s="1351"/>
      <c r="N193" s="1351"/>
      <c r="O193" s="1351"/>
      <c r="P193" s="1351"/>
      <c r="Q193" s="1351"/>
      <c r="R193" s="1351"/>
      <c r="S193" s="1351"/>
      <c r="T193" s="1351"/>
      <c r="U193" s="1351"/>
      <c r="V193" s="1351"/>
      <c r="W193" s="1351"/>
      <c r="X193" s="1351"/>
      <c r="Y193" s="1351"/>
      <c r="Z193" s="1351"/>
    </row>
    <row r="194" spans="1:26" ht="14.25" customHeight="1">
      <c r="A194" s="1351"/>
      <c r="B194" s="1514" t="s">
        <v>660</v>
      </c>
      <c r="C194" s="1517"/>
      <c r="D194" s="1517"/>
      <c r="E194" s="1517"/>
      <c r="F194" s="1517"/>
      <c r="G194" s="1518"/>
      <c r="H194" s="1351"/>
      <c r="I194" s="1351"/>
      <c r="J194" s="1351"/>
      <c r="K194" s="1351"/>
      <c r="L194" s="1351"/>
      <c r="M194" s="1351"/>
      <c r="N194" s="1351"/>
      <c r="O194" s="1351"/>
      <c r="P194" s="1351"/>
      <c r="Q194" s="1351"/>
      <c r="R194" s="1351"/>
      <c r="S194" s="1351"/>
      <c r="T194" s="1351"/>
      <c r="U194" s="1351"/>
      <c r="V194" s="1351"/>
      <c r="W194" s="1351"/>
      <c r="X194" s="1351"/>
      <c r="Y194" s="1351"/>
      <c r="Z194" s="1351"/>
    </row>
    <row r="195" spans="1:26" ht="14.25" customHeight="1">
      <c r="A195" s="1168"/>
      <c r="B195" s="1168"/>
      <c r="C195" s="1168"/>
      <c r="D195" s="1168"/>
      <c r="E195" s="1168"/>
      <c r="F195" s="1168"/>
      <c r="G195" s="1168"/>
      <c r="H195" s="1168"/>
      <c r="I195" s="1168"/>
      <c r="J195" s="1168"/>
      <c r="K195" s="1168"/>
      <c r="L195" s="1168"/>
      <c r="M195" s="1168"/>
      <c r="N195" s="1168"/>
      <c r="O195" s="1168"/>
      <c r="P195" s="1168"/>
      <c r="Q195" s="1168"/>
      <c r="R195" s="1168"/>
      <c r="S195" s="1168"/>
      <c r="T195" s="1168"/>
      <c r="U195" s="1168"/>
      <c r="V195" s="1168"/>
      <c r="W195" s="1168"/>
      <c r="X195" s="1168"/>
      <c r="Y195" s="1168"/>
      <c r="Z195" s="1168"/>
    </row>
    <row r="196" spans="1:26" ht="14.25" customHeight="1">
      <c r="A196" s="1168"/>
      <c r="B196" s="1168"/>
      <c r="C196" s="1168"/>
      <c r="D196" s="1168"/>
      <c r="E196" s="1168"/>
      <c r="F196" s="1168"/>
      <c r="G196" s="1168"/>
      <c r="H196" s="1168"/>
      <c r="I196" s="1168"/>
      <c r="J196" s="1168"/>
      <c r="K196" s="1168"/>
      <c r="L196" s="1168"/>
      <c r="M196" s="1168"/>
      <c r="N196" s="1168"/>
      <c r="O196" s="1168"/>
      <c r="P196" s="1168"/>
      <c r="Q196" s="1168"/>
      <c r="R196" s="1168"/>
      <c r="S196" s="1168"/>
      <c r="T196" s="1168"/>
      <c r="U196" s="1168"/>
      <c r="V196" s="1168"/>
      <c r="W196" s="1168"/>
      <c r="X196" s="1168"/>
      <c r="Y196" s="1168"/>
      <c r="Z196" s="1168"/>
    </row>
    <row r="197" spans="1:26" ht="14.25" customHeight="1">
      <c r="A197" s="1168"/>
      <c r="B197" s="1168"/>
      <c r="C197" s="1168"/>
      <c r="D197" s="1168"/>
      <c r="E197" s="1168"/>
      <c r="F197" s="1168"/>
      <c r="G197" s="1168"/>
      <c r="H197" s="1168"/>
      <c r="I197" s="1168"/>
      <c r="J197" s="1168"/>
      <c r="K197" s="1168"/>
      <c r="L197" s="1168"/>
      <c r="M197" s="1168"/>
      <c r="N197" s="1168"/>
      <c r="O197" s="1168"/>
      <c r="P197" s="1168"/>
      <c r="Q197" s="1168"/>
      <c r="R197" s="1168"/>
      <c r="S197" s="1168"/>
      <c r="T197" s="1168"/>
      <c r="U197" s="1168"/>
      <c r="V197" s="1168"/>
      <c r="W197" s="1168"/>
      <c r="X197" s="1168"/>
      <c r="Y197" s="1168"/>
      <c r="Z197" s="1168"/>
    </row>
    <row r="198" spans="1:26" ht="14.25" customHeight="1">
      <c r="A198" s="1168"/>
      <c r="B198" s="1168"/>
      <c r="C198" s="1168"/>
      <c r="D198" s="1168"/>
      <c r="E198" s="1168"/>
      <c r="F198" s="1168"/>
      <c r="G198" s="1168"/>
      <c r="H198" s="1168"/>
      <c r="I198" s="1168"/>
      <c r="J198" s="1168"/>
      <c r="K198" s="1168"/>
      <c r="L198" s="1168"/>
      <c r="M198" s="1168"/>
      <c r="N198" s="1168"/>
      <c r="O198" s="1168"/>
      <c r="P198" s="1168"/>
      <c r="Q198" s="1168"/>
      <c r="R198" s="1168"/>
      <c r="S198" s="1168"/>
      <c r="T198" s="1168"/>
      <c r="U198" s="1168"/>
      <c r="V198" s="1168"/>
      <c r="W198" s="1168"/>
      <c r="X198" s="1168"/>
      <c r="Y198" s="1168"/>
      <c r="Z198" s="1168"/>
    </row>
    <row r="199" spans="1:26" ht="14.25" customHeight="1">
      <c r="A199" s="1168"/>
      <c r="B199" s="1168"/>
      <c r="C199" s="1168"/>
      <c r="D199" s="1168"/>
      <c r="E199" s="1168"/>
      <c r="F199" s="1168"/>
      <c r="G199" s="1168"/>
      <c r="H199" s="1168"/>
      <c r="I199" s="1168"/>
      <c r="J199" s="1168"/>
      <c r="K199" s="1168"/>
      <c r="L199" s="1168"/>
      <c r="M199" s="1168"/>
      <c r="N199" s="1168"/>
      <c r="O199" s="1168"/>
      <c r="P199" s="1168"/>
      <c r="Q199" s="1168"/>
      <c r="R199" s="1168"/>
      <c r="S199" s="1168"/>
      <c r="T199" s="1168"/>
      <c r="U199" s="1168"/>
      <c r="V199" s="1168"/>
      <c r="W199" s="1168"/>
      <c r="X199" s="1168"/>
      <c r="Y199" s="1168"/>
      <c r="Z199" s="1168"/>
    </row>
    <row r="200" spans="1:26" ht="14.25" customHeight="1">
      <c r="A200" s="1168"/>
      <c r="B200" s="1168"/>
      <c r="C200" s="1168"/>
      <c r="D200" s="1168"/>
      <c r="E200" s="1168"/>
      <c r="F200" s="1168"/>
      <c r="G200" s="1168"/>
      <c r="H200" s="1168"/>
      <c r="I200" s="1168"/>
      <c r="J200" s="1168"/>
      <c r="K200" s="1168"/>
      <c r="L200" s="1168"/>
      <c r="M200" s="1168"/>
      <c r="N200" s="1168"/>
      <c r="O200" s="1168"/>
      <c r="P200" s="1168"/>
      <c r="Q200" s="1168"/>
      <c r="R200" s="1168"/>
      <c r="S200" s="1168"/>
      <c r="T200" s="1168"/>
      <c r="U200" s="1168"/>
      <c r="V200" s="1168"/>
      <c r="W200" s="1168"/>
      <c r="X200" s="1168"/>
      <c r="Y200" s="1168"/>
      <c r="Z200" s="1168"/>
    </row>
    <row r="201" spans="1:26" ht="14.25" customHeight="1">
      <c r="A201" s="1168"/>
      <c r="B201" s="1168"/>
      <c r="C201" s="1168"/>
      <c r="D201" s="1168"/>
      <c r="E201" s="1168"/>
      <c r="F201" s="1168"/>
      <c r="G201" s="1168"/>
      <c r="H201" s="1168"/>
      <c r="I201" s="1168"/>
      <c r="J201" s="1168"/>
      <c r="K201" s="1168"/>
      <c r="L201" s="1168"/>
      <c r="M201" s="1168"/>
      <c r="N201" s="1168"/>
      <c r="O201" s="1168"/>
      <c r="P201" s="1168"/>
      <c r="Q201" s="1168"/>
      <c r="R201" s="1168"/>
      <c r="S201" s="1168"/>
      <c r="T201" s="1168"/>
      <c r="U201" s="1168"/>
      <c r="V201" s="1168"/>
      <c r="W201" s="1168"/>
      <c r="X201" s="1168"/>
      <c r="Y201" s="1168"/>
      <c r="Z201" s="1168"/>
    </row>
    <row r="202" spans="1:26" ht="14.25" customHeight="1">
      <c r="A202" s="1168"/>
      <c r="B202" s="1168"/>
      <c r="C202" s="1168"/>
      <c r="D202" s="1168"/>
      <c r="E202" s="1168"/>
      <c r="F202" s="1168"/>
      <c r="G202" s="1168"/>
      <c r="H202" s="1168"/>
      <c r="I202" s="1168"/>
      <c r="J202" s="1168"/>
      <c r="K202" s="1168"/>
      <c r="L202" s="1168"/>
      <c r="M202" s="1168"/>
      <c r="N202" s="1168"/>
      <c r="O202" s="1168"/>
      <c r="P202" s="1168"/>
      <c r="Q202" s="1168"/>
      <c r="R202" s="1168"/>
      <c r="S202" s="1168"/>
      <c r="T202" s="1168"/>
      <c r="U202" s="1168"/>
      <c r="V202" s="1168"/>
      <c r="W202" s="1168"/>
      <c r="X202" s="1168"/>
      <c r="Y202" s="1168"/>
      <c r="Z202" s="1168"/>
    </row>
    <row r="203" spans="1:26" ht="14.25" customHeight="1">
      <c r="A203" s="1168"/>
      <c r="B203" s="1168"/>
      <c r="C203" s="1168"/>
      <c r="D203" s="1168"/>
      <c r="E203" s="1168"/>
      <c r="F203" s="1168"/>
      <c r="G203" s="1168"/>
      <c r="H203" s="1168"/>
      <c r="I203" s="1168"/>
      <c r="J203" s="1168"/>
      <c r="K203" s="1168"/>
      <c r="L203" s="1168"/>
      <c r="M203" s="1168"/>
      <c r="N203" s="1168"/>
      <c r="O203" s="1168"/>
      <c r="P203" s="1168"/>
      <c r="Q203" s="1168"/>
      <c r="R203" s="1168"/>
      <c r="S203" s="1168"/>
      <c r="T203" s="1168"/>
      <c r="U203" s="1168"/>
      <c r="V203" s="1168"/>
      <c r="W203" s="1168"/>
      <c r="X203" s="1168"/>
      <c r="Y203" s="1168"/>
      <c r="Z203" s="1168"/>
    </row>
    <row r="204" spans="1:26" ht="19.5">
      <c r="A204" s="1168"/>
      <c r="B204" s="1550" t="s">
        <v>485</v>
      </c>
      <c r="C204" s="1168"/>
      <c r="D204" s="1168"/>
      <c r="E204" s="1168"/>
      <c r="F204" s="1168"/>
      <c r="G204" s="1168"/>
      <c r="H204" s="1168"/>
      <c r="I204" s="1168"/>
      <c r="J204" s="1168"/>
      <c r="K204" s="1168"/>
      <c r="L204" s="1168"/>
      <c r="M204" s="1168"/>
      <c r="N204" s="1168"/>
      <c r="O204" s="1168"/>
      <c r="P204" s="1168"/>
      <c r="Q204" s="1168"/>
      <c r="R204" s="1168"/>
      <c r="S204" s="1168"/>
      <c r="T204" s="1168"/>
      <c r="U204" s="1168"/>
      <c r="V204" s="1168"/>
      <c r="W204" s="1168"/>
      <c r="X204" s="1168"/>
      <c r="Y204" s="1168"/>
      <c r="Z204" s="1168"/>
    </row>
    <row r="205" spans="1:26" ht="14.25" customHeight="1">
      <c r="A205" s="1168"/>
      <c r="B205" s="1542" t="s">
        <v>701</v>
      </c>
      <c r="C205" s="223"/>
      <c r="D205" s="623"/>
      <c r="E205" s="699"/>
      <c r="F205" s="623"/>
      <c r="G205" s="699"/>
      <c r="H205" s="1168"/>
      <c r="I205" s="1168"/>
      <c r="J205" s="1168"/>
      <c r="K205" s="1168"/>
      <c r="L205" s="1168"/>
      <c r="M205" s="1168"/>
      <c r="N205" s="1168"/>
      <c r="O205" s="1168"/>
      <c r="P205" s="1168"/>
      <c r="Q205" s="1168"/>
      <c r="R205" s="1168"/>
      <c r="S205" s="1168"/>
      <c r="T205" s="1168"/>
      <c r="U205" s="1168"/>
      <c r="V205" s="1168"/>
      <c r="W205" s="1168"/>
      <c r="X205" s="1168"/>
      <c r="Y205" s="1168"/>
      <c r="Z205" s="1168"/>
    </row>
    <row r="206" spans="1:26" ht="14.25" customHeight="1">
      <c r="A206" s="1168"/>
      <c r="B206" s="618" t="s">
        <v>702</v>
      </c>
      <c r="C206" s="223"/>
      <c r="D206" s="623"/>
      <c r="E206" s="699"/>
      <c r="F206" s="623"/>
      <c r="G206" s="699"/>
      <c r="H206" s="1168"/>
      <c r="I206" s="1168"/>
      <c r="J206" s="1168"/>
      <c r="K206" s="1168"/>
      <c r="L206" s="1168"/>
      <c r="M206" s="1168"/>
      <c r="N206" s="1168"/>
      <c r="O206" s="1168"/>
      <c r="P206" s="1168"/>
      <c r="Q206" s="1168"/>
      <c r="R206" s="1168"/>
      <c r="S206" s="1168"/>
      <c r="T206" s="1168"/>
      <c r="U206" s="1168"/>
      <c r="V206" s="1168"/>
      <c r="W206" s="1168"/>
      <c r="X206" s="1168"/>
      <c r="Y206" s="1168"/>
      <c r="Z206" s="1168"/>
    </row>
    <row r="207" spans="1:26" ht="14.25" customHeight="1">
      <c r="A207" s="1168"/>
      <c r="B207" s="618" t="s">
        <v>693</v>
      </c>
      <c r="C207" s="223"/>
      <c r="D207" s="623"/>
      <c r="E207" s="699"/>
      <c r="F207" s="623"/>
      <c r="G207" s="699"/>
      <c r="H207" s="1168"/>
      <c r="I207" s="1168"/>
      <c r="J207" s="1168"/>
      <c r="K207" s="1168"/>
      <c r="L207" s="1168"/>
      <c r="M207" s="1168"/>
      <c r="N207" s="1168"/>
      <c r="O207" s="1168"/>
      <c r="P207" s="1168"/>
      <c r="Q207" s="1168"/>
      <c r="R207" s="1168"/>
      <c r="S207" s="1168"/>
      <c r="T207" s="1168"/>
      <c r="U207" s="1168"/>
      <c r="V207" s="1168"/>
      <c r="W207" s="1168"/>
      <c r="X207" s="1168"/>
      <c r="Y207" s="1168"/>
      <c r="Z207" s="1168"/>
    </row>
    <row r="208" spans="1:26" ht="25.5" customHeight="1">
      <c r="A208" s="1168"/>
      <c r="B208" s="1536"/>
      <c r="C208" s="523" t="s">
        <v>654</v>
      </c>
      <c r="D208" s="650" t="s">
        <v>655</v>
      </c>
      <c r="E208" s="1527" t="s">
        <v>656</v>
      </c>
      <c r="F208" s="650" t="s">
        <v>657</v>
      </c>
      <c r="G208" s="1528" t="s">
        <v>658</v>
      </c>
      <c r="H208" s="1168"/>
      <c r="I208" s="1168"/>
      <c r="J208" s="1168"/>
      <c r="K208" s="1168"/>
      <c r="L208" s="1168"/>
      <c r="M208" s="1168"/>
      <c r="N208" s="1168"/>
      <c r="O208" s="1168"/>
      <c r="P208" s="1168"/>
      <c r="Q208" s="1168"/>
      <c r="R208" s="1168"/>
      <c r="S208" s="1168"/>
      <c r="T208" s="1168"/>
      <c r="U208" s="1168"/>
      <c r="V208" s="1168"/>
      <c r="W208" s="1168"/>
      <c r="X208" s="1168"/>
      <c r="Y208" s="1168"/>
      <c r="Z208" s="1168"/>
    </row>
    <row r="209" spans="1:26" ht="14.25" customHeight="1">
      <c r="A209" s="1168"/>
      <c r="B209" s="1536" t="s">
        <v>659</v>
      </c>
      <c r="C209" s="1538">
        <v>177</v>
      </c>
      <c r="D209" s="783">
        <v>100</v>
      </c>
      <c r="E209" s="1529">
        <f>+D209/C209</f>
        <v>0.56497175141242939</v>
      </c>
      <c r="F209" s="1535">
        <v>0</v>
      </c>
      <c r="G209" s="1530">
        <f>+E209*F209</f>
        <v>0</v>
      </c>
      <c r="H209" s="1551">
        <v>8</v>
      </c>
      <c r="I209" s="1168"/>
      <c r="J209" s="1168"/>
      <c r="K209" s="1168"/>
      <c r="L209" s="1168"/>
      <c r="M209" s="1168"/>
      <c r="N209" s="1168"/>
      <c r="O209" s="1168"/>
      <c r="P209" s="1168"/>
      <c r="Q209" s="1168"/>
      <c r="R209" s="1168"/>
      <c r="S209" s="1168"/>
      <c r="T209" s="1168"/>
      <c r="U209" s="1168"/>
      <c r="V209" s="1168"/>
      <c r="W209" s="1168"/>
      <c r="X209" s="1168"/>
      <c r="Y209" s="1168"/>
      <c r="Z209" s="1168"/>
    </row>
    <row r="210" spans="1:26" ht="14.25" customHeight="1">
      <c r="A210" s="1168"/>
      <c r="B210" s="1536" t="s">
        <v>667</v>
      </c>
      <c r="C210" s="1540"/>
      <c r="D210" s="783"/>
      <c r="E210" s="1529"/>
      <c r="F210" s="783"/>
      <c r="G210" s="1530"/>
      <c r="H210" s="1168"/>
      <c r="I210" s="1168"/>
      <c r="J210" s="1168"/>
      <c r="K210" s="1168"/>
      <c r="L210" s="1168"/>
      <c r="M210" s="1168"/>
      <c r="N210" s="1168"/>
      <c r="O210" s="1168"/>
      <c r="P210" s="1168"/>
      <c r="Q210" s="1168"/>
      <c r="R210" s="1168"/>
      <c r="S210" s="1168"/>
      <c r="T210" s="1168"/>
      <c r="U210" s="1168"/>
      <c r="V210" s="1168"/>
      <c r="W210" s="1168"/>
      <c r="X210" s="1168"/>
      <c r="Y210" s="1168"/>
      <c r="Z210" s="1168"/>
    </row>
    <row r="211" spans="1:26" ht="14.25" customHeight="1">
      <c r="A211" s="1168"/>
      <c r="B211" s="618" t="s">
        <v>703</v>
      </c>
      <c r="C211" s="223"/>
      <c r="D211" s="623"/>
      <c r="E211" s="699"/>
      <c r="F211" s="623"/>
      <c r="G211" s="699"/>
      <c r="H211" s="1168"/>
      <c r="I211" s="1168"/>
      <c r="J211" s="1168"/>
      <c r="K211" s="1168"/>
      <c r="L211" s="1168"/>
      <c r="M211" s="1168"/>
      <c r="N211" s="1168"/>
      <c r="O211" s="1168"/>
      <c r="P211" s="1168"/>
      <c r="Q211" s="1168"/>
      <c r="R211" s="1168"/>
      <c r="S211" s="1168"/>
      <c r="T211" s="1168"/>
      <c r="U211" s="1168"/>
      <c r="V211" s="1168"/>
      <c r="W211" s="1168"/>
      <c r="X211" s="1168"/>
      <c r="Y211" s="1168"/>
      <c r="Z211" s="1168"/>
    </row>
    <row r="212" spans="1:26" ht="14.25" customHeight="1">
      <c r="A212" s="1168"/>
      <c r="B212" s="618" t="s">
        <v>704</v>
      </c>
      <c r="C212" s="223"/>
      <c r="D212" s="623"/>
      <c r="E212" s="699"/>
      <c r="F212" s="623"/>
      <c r="G212" s="699"/>
      <c r="H212" s="1168"/>
      <c r="I212" s="1168"/>
      <c r="J212" s="1168"/>
      <c r="K212" s="1168"/>
      <c r="L212" s="1168"/>
      <c r="M212" s="1168"/>
      <c r="N212" s="1168"/>
      <c r="O212" s="1168"/>
      <c r="P212" s="1168"/>
      <c r="Q212" s="1168"/>
      <c r="R212" s="1168"/>
      <c r="S212" s="1168"/>
      <c r="T212" s="1168"/>
      <c r="U212" s="1168"/>
      <c r="V212" s="1168"/>
      <c r="W212" s="1168"/>
      <c r="X212" s="1168"/>
      <c r="Y212" s="1168"/>
      <c r="Z212" s="1168"/>
    </row>
    <row r="213" spans="1:26" ht="25.5" customHeight="1">
      <c r="A213" s="1168"/>
      <c r="B213" s="1536"/>
      <c r="C213" s="523" t="s">
        <v>654</v>
      </c>
      <c r="D213" s="650" t="s">
        <v>655</v>
      </c>
      <c r="E213" s="1527" t="s">
        <v>656</v>
      </c>
      <c r="F213" s="650" t="s">
        <v>657</v>
      </c>
      <c r="G213" s="1528" t="s">
        <v>658</v>
      </c>
      <c r="H213" s="1168"/>
      <c r="I213" s="1168"/>
      <c r="J213" s="1168"/>
      <c r="K213" s="1168"/>
      <c r="L213" s="1168"/>
      <c r="M213" s="1168"/>
      <c r="N213" s="1168"/>
      <c r="O213" s="1168"/>
      <c r="P213" s="1168"/>
      <c r="Q213" s="1168"/>
      <c r="R213" s="1168"/>
      <c r="S213" s="1168"/>
      <c r="T213" s="1168"/>
      <c r="U213" s="1168"/>
      <c r="V213" s="1168"/>
      <c r="W213" s="1168"/>
      <c r="X213" s="1168"/>
      <c r="Y213" s="1168"/>
      <c r="Z213" s="1168"/>
    </row>
    <row r="214" spans="1:26" ht="14.25" customHeight="1">
      <c r="A214" s="1168"/>
      <c r="B214" s="1536" t="s">
        <v>659</v>
      </c>
      <c r="C214" s="1538">
        <v>1518</v>
      </c>
      <c r="D214" s="783">
        <v>100</v>
      </c>
      <c r="E214" s="1529">
        <f>+D214/C214</f>
        <v>6.5876152832674575E-2</v>
      </c>
      <c r="F214" s="1535">
        <v>0</v>
      </c>
      <c r="G214" s="1530">
        <f>+E214*F214</f>
        <v>0</v>
      </c>
      <c r="H214" s="1551">
        <v>7</v>
      </c>
      <c r="I214" s="1168"/>
      <c r="J214" s="1168"/>
      <c r="K214" s="1168"/>
      <c r="L214" s="1168"/>
      <c r="M214" s="1168"/>
      <c r="N214" s="1168"/>
      <c r="O214" s="1168"/>
      <c r="P214" s="1168"/>
      <c r="Q214" s="1168"/>
      <c r="R214" s="1168"/>
      <c r="S214" s="1168"/>
      <c r="T214" s="1168"/>
      <c r="U214" s="1168"/>
      <c r="V214" s="1168"/>
      <c r="W214" s="1168"/>
      <c r="X214" s="1168"/>
      <c r="Y214" s="1168"/>
      <c r="Z214" s="1168"/>
    </row>
    <row r="215" spans="1:26" ht="14.25" customHeight="1">
      <c r="A215" s="1168"/>
      <c r="B215" s="1536" t="s">
        <v>667</v>
      </c>
      <c r="C215" s="1540"/>
      <c r="D215" s="783"/>
      <c r="E215" s="1529"/>
      <c r="F215" s="783"/>
      <c r="G215" s="1530"/>
      <c r="H215" s="1168"/>
      <c r="I215" s="1168"/>
      <c r="J215" s="1168"/>
      <c r="K215" s="1168"/>
      <c r="L215" s="1168"/>
      <c r="M215" s="1168"/>
      <c r="N215" s="1168"/>
      <c r="O215" s="1168"/>
      <c r="P215" s="1168"/>
      <c r="Q215" s="1168"/>
      <c r="R215" s="1168"/>
      <c r="S215" s="1168"/>
      <c r="T215" s="1168"/>
      <c r="U215" s="1168"/>
      <c r="V215" s="1168"/>
      <c r="W215" s="1168"/>
      <c r="X215" s="1168"/>
      <c r="Y215" s="1168"/>
      <c r="Z215" s="1168"/>
    </row>
    <row r="216" spans="1:26" ht="14.25" customHeight="1">
      <c r="A216" s="1168"/>
      <c r="B216" s="618" t="s">
        <v>703</v>
      </c>
      <c r="C216" s="223"/>
      <c r="D216" s="623"/>
      <c r="E216" s="699"/>
      <c r="F216" s="623"/>
      <c r="G216" s="699"/>
      <c r="H216" s="1168"/>
      <c r="I216" s="1168"/>
      <c r="J216" s="1168"/>
      <c r="K216" s="1168"/>
      <c r="L216" s="1168"/>
      <c r="M216" s="1168"/>
      <c r="N216" s="1168"/>
      <c r="O216" s="1168"/>
      <c r="P216" s="1168"/>
      <c r="Q216" s="1168"/>
      <c r="R216" s="1168"/>
      <c r="S216" s="1168"/>
      <c r="T216" s="1168"/>
      <c r="U216" s="1168"/>
      <c r="V216" s="1168"/>
      <c r="W216" s="1168"/>
      <c r="X216" s="1168"/>
      <c r="Y216" s="1168"/>
      <c r="Z216" s="1168"/>
    </row>
    <row r="217" spans="1:26" ht="14.25" customHeight="1">
      <c r="A217" s="1168"/>
      <c r="B217" s="618" t="s">
        <v>705</v>
      </c>
      <c r="C217" s="223"/>
      <c r="D217" s="623"/>
      <c r="E217" s="699"/>
      <c r="F217" s="623"/>
      <c r="G217" s="699"/>
      <c r="H217" s="1168"/>
      <c r="I217" s="1168"/>
      <c r="J217" s="1168"/>
      <c r="K217" s="1168"/>
      <c r="L217" s="1168"/>
      <c r="M217" s="1168"/>
      <c r="N217" s="1168"/>
      <c r="O217" s="1168"/>
      <c r="P217" s="1168"/>
      <c r="Q217" s="1168"/>
      <c r="R217" s="1168"/>
      <c r="S217" s="1168"/>
      <c r="T217" s="1168"/>
      <c r="U217" s="1168"/>
      <c r="V217" s="1168"/>
      <c r="W217" s="1168"/>
      <c r="X217" s="1168"/>
      <c r="Y217" s="1168"/>
      <c r="Z217" s="1168"/>
    </row>
    <row r="218" spans="1:26" ht="25.5" customHeight="1">
      <c r="A218" s="1168"/>
      <c r="B218" s="1536"/>
      <c r="C218" s="523" t="s">
        <v>654</v>
      </c>
      <c r="D218" s="650" t="s">
        <v>655</v>
      </c>
      <c r="E218" s="1527" t="s">
        <v>656</v>
      </c>
      <c r="F218" s="650" t="s">
        <v>657</v>
      </c>
      <c r="G218" s="1528" t="s">
        <v>658</v>
      </c>
      <c r="H218" s="1168"/>
      <c r="I218" s="1168"/>
      <c r="J218" s="1168"/>
      <c r="K218" s="1168"/>
      <c r="L218" s="1168"/>
      <c r="M218" s="1168"/>
      <c r="N218" s="1168"/>
      <c r="O218" s="1168"/>
      <c r="P218" s="1168"/>
      <c r="Q218" s="1168"/>
      <c r="R218" s="1168"/>
      <c r="S218" s="1168"/>
      <c r="T218" s="1168"/>
      <c r="U218" s="1168"/>
      <c r="V218" s="1168"/>
      <c r="W218" s="1168"/>
      <c r="X218" s="1168"/>
      <c r="Y218" s="1168"/>
      <c r="Z218" s="1168"/>
    </row>
    <row r="219" spans="1:26" ht="14.25" customHeight="1">
      <c r="A219" s="1168"/>
      <c r="B219" s="1536" t="s">
        <v>659</v>
      </c>
      <c r="C219" s="1538">
        <v>99</v>
      </c>
      <c r="D219" s="783">
        <v>100</v>
      </c>
      <c r="E219" s="1529">
        <f>+D219/C219</f>
        <v>1.0101010101010102</v>
      </c>
      <c r="F219" s="1535">
        <v>0</v>
      </c>
      <c r="G219" s="1530">
        <f>+E219*F219</f>
        <v>0</v>
      </c>
      <c r="H219" s="1551">
        <v>8</v>
      </c>
      <c r="I219" s="1168"/>
      <c r="J219" s="1168"/>
      <c r="K219" s="1168"/>
      <c r="L219" s="1168"/>
      <c r="M219" s="1168"/>
      <c r="N219" s="1168"/>
      <c r="O219" s="1168"/>
      <c r="P219" s="1168"/>
      <c r="Q219" s="1168"/>
      <c r="R219" s="1168"/>
      <c r="S219" s="1168"/>
      <c r="T219" s="1168"/>
      <c r="U219" s="1168"/>
      <c r="V219" s="1168"/>
      <c r="W219" s="1168"/>
      <c r="X219" s="1168"/>
      <c r="Y219" s="1168"/>
      <c r="Z219" s="1168"/>
    </row>
    <row r="220" spans="1:26" ht="14.25" customHeight="1">
      <c r="A220" s="1168"/>
      <c r="B220" s="1536" t="s">
        <v>667</v>
      </c>
      <c r="C220" s="1540"/>
      <c r="D220" s="783"/>
      <c r="E220" s="1529"/>
      <c r="F220" s="783"/>
      <c r="G220" s="1530"/>
      <c r="H220" s="1168"/>
      <c r="I220" s="1168"/>
      <c r="J220" s="1168"/>
      <c r="K220" s="1168"/>
      <c r="L220" s="1168"/>
      <c r="M220" s="1168"/>
      <c r="N220" s="1168"/>
      <c r="O220" s="1168"/>
      <c r="P220" s="1168"/>
      <c r="Q220" s="1168"/>
      <c r="R220" s="1168"/>
      <c r="S220" s="1168"/>
      <c r="T220" s="1168"/>
      <c r="U220" s="1168"/>
      <c r="V220" s="1168"/>
      <c r="W220" s="1168"/>
      <c r="X220" s="1168"/>
      <c r="Y220" s="1168"/>
      <c r="Z220" s="1168"/>
    </row>
    <row r="221" spans="1:26" ht="14.25" customHeight="1">
      <c r="A221" s="1168"/>
      <c r="B221" s="618" t="s">
        <v>703</v>
      </c>
      <c r="C221" s="223"/>
      <c r="D221" s="623"/>
      <c r="E221" s="699"/>
      <c r="F221" s="623"/>
      <c r="G221" s="699"/>
      <c r="H221" s="1168"/>
      <c r="I221" s="1168"/>
      <c r="J221" s="1168"/>
      <c r="K221" s="1168"/>
      <c r="L221" s="1168"/>
      <c r="M221" s="1168"/>
      <c r="N221" s="1168"/>
      <c r="O221" s="1168"/>
      <c r="P221" s="1168"/>
      <c r="Q221" s="1168"/>
      <c r="R221" s="1168"/>
      <c r="S221" s="1168"/>
      <c r="T221" s="1168"/>
      <c r="U221" s="1168"/>
      <c r="V221" s="1168"/>
      <c r="W221" s="1168"/>
      <c r="X221" s="1168"/>
      <c r="Y221" s="1168"/>
      <c r="Z221" s="1168"/>
    </row>
    <row r="222" spans="1:26" ht="14.25" customHeight="1">
      <c r="A222" s="1168"/>
      <c r="B222" s="618" t="s">
        <v>706</v>
      </c>
      <c r="C222" s="223"/>
      <c r="D222" s="623"/>
      <c r="E222" s="699"/>
      <c r="F222" s="623"/>
      <c r="G222" s="699"/>
      <c r="H222" s="1168"/>
      <c r="I222" s="1168"/>
      <c r="J222" s="1168"/>
      <c r="K222" s="1168"/>
      <c r="L222" s="1168"/>
      <c r="M222" s="1168"/>
      <c r="N222" s="1168"/>
      <c r="O222" s="1168"/>
      <c r="P222" s="1168"/>
      <c r="Q222" s="1168"/>
      <c r="R222" s="1168"/>
      <c r="S222" s="1168"/>
      <c r="T222" s="1168"/>
      <c r="U222" s="1168"/>
      <c r="V222" s="1168"/>
      <c r="W222" s="1168"/>
      <c r="X222" s="1168"/>
      <c r="Y222" s="1168"/>
      <c r="Z222" s="1168"/>
    </row>
    <row r="223" spans="1:26" ht="25.5" customHeight="1">
      <c r="A223" s="1168"/>
      <c r="B223" s="1536"/>
      <c r="C223" s="523" t="s">
        <v>654</v>
      </c>
      <c r="D223" s="650" t="s">
        <v>655</v>
      </c>
      <c r="E223" s="1527" t="s">
        <v>656</v>
      </c>
      <c r="F223" s="650" t="s">
        <v>657</v>
      </c>
      <c r="G223" s="1528" t="s">
        <v>658</v>
      </c>
      <c r="H223" s="1168"/>
      <c r="I223" s="1168"/>
      <c r="J223" s="1168"/>
      <c r="K223" s="1168"/>
      <c r="L223" s="1168"/>
      <c r="M223" s="1168"/>
      <c r="N223" s="1168"/>
      <c r="O223" s="1168"/>
      <c r="P223" s="1168"/>
      <c r="Q223" s="1168"/>
      <c r="R223" s="1168"/>
      <c r="S223" s="1168"/>
      <c r="T223" s="1168"/>
      <c r="U223" s="1168"/>
      <c r="V223" s="1168"/>
      <c r="W223" s="1168"/>
      <c r="X223" s="1168"/>
      <c r="Y223" s="1168"/>
      <c r="Z223" s="1168"/>
    </row>
    <row r="224" spans="1:26" ht="14.25" customHeight="1">
      <c r="A224" s="1168"/>
      <c r="B224" s="1536" t="s">
        <v>659</v>
      </c>
      <c r="C224" s="1540">
        <v>1</v>
      </c>
      <c r="D224" s="783">
        <v>100</v>
      </c>
      <c r="E224" s="1529">
        <f>+D224/C224</f>
        <v>100</v>
      </c>
      <c r="F224" s="1535">
        <v>0</v>
      </c>
      <c r="G224" s="1530">
        <f>+E224*F224</f>
        <v>0</v>
      </c>
      <c r="H224" s="1551" t="s">
        <v>707</v>
      </c>
      <c r="I224" s="1168"/>
      <c r="J224" s="1168"/>
      <c r="K224" s="1168"/>
      <c r="L224" s="1168"/>
      <c r="M224" s="1168"/>
      <c r="N224" s="1168"/>
      <c r="O224" s="1168"/>
      <c r="P224" s="1168"/>
      <c r="Q224" s="1168"/>
      <c r="R224" s="1168"/>
      <c r="S224" s="1168"/>
      <c r="T224" s="1168"/>
      <c r="U224" s="1168"/>
      <c r="V224" s="1168"/>
      <c r="W224" s="1168"/>
      <c r="X224" s="1168"/>
      <c r="Y224" s="1168"/>
      <c r="Z224" s="1168"/>
    </row>
    <row r="225" spans="1:26" ht="14.25" customHeight="1">
      <c r="A225" s="1168"/>
      <c r="B225" s="1536" t="s">
        <v>667</v>
      </c>
      <c r="C225" s="1540"/>
      <c r="D225" s="783"/>
      <c r="E225" s="1529"/>
      <c r="F225" s="783"/>
      <c r="G225" s="1530"/>
      <c r="H225" s="1168"/>
      <c r="I225" s="1168"/>
      <c r="J225" s="1168"/>
      <c r="K225" s="1168"/>
      <c r="L225" s="1168"/>
      <c r="M225" s="1168"/>
      <c r="N225" s="1168"/>
      <c r="O225" s="1168"/>
      <c r="P225" s="1168"/>
      <c r="Q225" s="1168"/>
      <c r="R225" s="1168"/>
      <c r="S225" s="1168"/>
      <c r="T225" s="1168"/>
      <c r="U225" s="1168"/>
      <c r="V225" s="1168"/>
      <c r="W225" s="1168"/>
      <c r="X225" s="1168"/>
      <c r="Y225" s="1168"/>
      <c r="Z225" s="1168"/>
    </row>
    <row r="226" spans="1:26" ht="14.25" customHeight="1">
      <c r="A226" s="1168"/>
      <c r="B226" s="618" t="s">
        <v>703</v>
      </c>
      <c r="C226" s="223"/>
      <c r="D226" s="623"/>
      <c r="E226" s="699"/>
      <c r="F226" s="623"/>
      <c r="G226" s="699"/>
      <c r="H226" s="1168"/>
      <c r="I226" s="1168"/>
      <c r="J226" s="1168"/>
      <c r="K226" s="1168"/>
      <c r="L226" s="1168"/>
      <c r="M226" s="1168"/>
      <c r="N226" s="1168"/>
      <c r="O226" s="1168"/>
      <c r="P226" s="1168"/>
      <c r="Q226" s="1168"/>
      <c r="R226" s="1168"/>
      <c r="S226" s="1168"/>
      <c r="T226" s="1168"/>
      <c r="U226" s="1168"/>
      <c r="V226" s="1168"/>
      <c r="W226" s="1168"/>
      <c r="X226" s="1168"/>
      <c r="Y226" s="1168"/>
      <c r="Z226" s="1168"/>
    </row>
    <row r="227" spans="1:26" ht="14.25" customHeight="1">
      <c r="A227" s="1168"/>
      <c r="B227" s="618" t="s">
        <v>708</v>
      </c>
      <c r="C227" s="223"/>
      <c r="D227" s="623"/>
      <c r="E227" s="699"/>
      <c r="F227" s="623"/>
      <c r="G227" s="699"/>
      <c r="H227" s="1168"/>
      <c r="I227" s="1168"/>
      <c r="J227" s="1168"/>
      <c r="K227" s="1168"/>
      <c r="L227" s="1168"/>
      <c r="M227" s="1168"/>
      <c r="N227" s="1168"/>
      <c r="O227" s="1168"/>
      <c r="P227" s="1168"/>
      <c r="Q227" s="1168"/>
      <c r="R227" s="1168"/>
      <c r="S227" s="1168"/>
      <c r="T227" s="1168"/>
      <c r="U227" s="1168"/>
      <c r="V227" s="1168"/>
      <c r="W227" s="1168"/>
      <c r="X227" s="1168"/>
      <c r="Y227" s="1168"/>
      <c r="Z227" s="1168"/>
    </row>
    <row r="228" spans="1:26" ht="25.5" customHeight="1">
      <c r="A228" s="1168"/>
      <c r="B228" s="1536"/>
      <c r="C228" s="523" t="s">
        <v>654</v>
      </c>
      <c r="D228" s="650" t="s">
        <v>655</v>
      </c>
      <c r="E228" s="1527" t="s">
        <v>656</v>
      </c>
      <c r="F228" s="650" t="s">
        <v>657</v>
      </c>
      <c r="G228" s="1528" t="s">
        <v>658</v>
      </c>
      <c r="H228" s="1168"/>
      <c r="I228" s="1168"/>
      <c r="J228" s="1168"/>
      <c r="K228" s="1168"/>
      <c r="L228" s="1168"/>
      <c r="M228" s="1168"/>
      <c r="N228" s="1168"/>
      <c r="O228" s="1168"/>
      <c r="P228" s="1168"/>
      <c r="Q228" s="1168"/>
      <c r="R228" s="1168"/>
      <c r="S228" s="1168"/>
      <c r="T228" s="1168"/>
      <c r="U228" s="1168"/>
      <c r="V228" s="1168"/>
      <c r="W228" s="1168"/>
      <c r="X228" s="1168"/>
      <c r="Y228" s="1168"/>
      <c r="Z228" s="1168"/>
    </row>
    <row r="229" spans="1:26" ht="14.25" customHeight="1">
      <c r="A229" s="1168"/>
      <c r="B229" s="1536" t="s">
        <v>659</v>
      </c>
      <c r="C229" s="1540">
        <v>12</v>
      </c>
      <c r="D229" s="783">
        <v>100</v>
      </c>
      <c r="E229" s="1529">
        <f>+D229/C229</f>
        <v>8.3333333333333339</v>
      </c>
      <c r="F229" s="1535">
        <v>0</v>
      </c>
      <c r="G229" s="1530">
        <f>+E229*F229</f>
        <v>0</v>
      </c>
      <c r="H229" s="1551" t="s">
        <v>707</v>
      </c>
      <c r="I229" s="1168"/>
      <c r="J229" s="1168"/>
      <c r="K229" s="1168"/>
      <c r="L229" s="1168"/>
      <c r="M229" s="1168"/>
      <c r="N229" s="1168"/>
      <c r="O229" s="1168"/>
      <c r="P229" s="1168"/>
      <c r="Q229" s="1168"/>
      <c r="R229" s="1168"/>
      <c r="S229" s="1168"/>
      <c r="T229" s="1168"/>
      <c r="U229" s="1168"/>
      <c r="V229" s="1168"/>
      <c r="W229" s="1168"/>
      <c r="X229" s="1168"/>
      <c r="Y229" s="1168"/>
      <c r="Z229" s="1168"/>
    </row>
    <row r="230" spans="1:26" ht="14.25" customHeight="1">
      <c r="A230" s="1168"/>
      <c r="B230" s="1536" t="s">
        <v>667</v>
      </c>
      <c r="C230" s="1540"/>
      <c r="D230" s="783"/>
      <c r="E230" s="1529"/>
      <c r="F230" s="783"/>
      <c r="G230" s="1530"/>
      <c r="H230" s="1168"/>
      <c r="I230" s="1168"/>
      <c r="J230" s="1168"/>
      <c r="K230" s="1168"/>
      <c r="L230" s="1168"/>
      <c r="M230" s="1168"/>
      <c r="N230" s="1168"/>
      <c r="O230" s="1168"/>
      <c r="P230" s="1168"/>
      <c r="Q230" s="1168"/>
      <c r="R230" s="1168"/>
      <c r="S230" s="1168"/>
      <c r="T230" s="1168"/>
      <c r="U230" s="1168"/>
      <c r="V230" s="1168"/>
      <c r="W230" s="1168"/>
      <c r="X230" s="1168"/>
      <c r="Y230" s="1168"/>
      <c r="Z230" s="1168"/>
    </row>
    <row r="231" spans="1:26" ht="14.25" customHeight="1">
      <c r="A231" s="1168"/>
      <c r="B231" s="618" t="s">
        <v>709</v>
      </c>
      <c r="C231" s="223"/>
      <c r="D231" s="623"/>
      <c r="E231" s="699"/>
      <c r="F231" s="623"/>
      <c r="G231" s="699"/>
      <c r="H231" s="1168"/>
      <c r="I231" s="1168"/>
      <c r="J231" s="1168"/>
      <c r="K231" s="1168"/>
      <c r="L231" s="1168"/>
      <c r="M231" s="1168"/>
      <c r="N231" s="1168"/>
      <c r="O231" s="1168"/>
      <c r="P231" s="1168"/>
      <c r="Q231" s="1168"/>
      <c r="R231" s="1168"/>
      <c r="S231" s="1168"/>
      <c r="T231" s="1168"/>
      <c r="U231" s="1168"/>
      <c r="V231" s="1168"/>
      <c r="W231" s="1168"/>
      <c r="X231" s="1168"/>
      <c r="Y231" s="1168"/>
      <c r="Z231" s="1168"/>
    </row>
    <row r="232" spans="1:26" ht="14.25" customHeight="1">
      <c r="A232" s="1168"/>
      <c r="B232" s="618" t="s">
        <v>706</v>
      </c>
      <c r="C232" s="223"/>
      <c r="D232" s="623"/>
      <c r="E232" s="699"/>
      <c r="F232" s="623"/>
      <c r="G232" s="699"/>
      <c r="H232" s="1168"/>
      <c r="I232" s="1168"/>
      <c r="J232" s="1168"/>
      <c r="K232" s="1168"/>
      <c r="L232" s="1168"/>
      <c r="M232" s="1168"/>
      <c r="N232" s="1168"/>
      <c r="O232" s="1168"/>
      <c r="P232" s="1168"/>
      <c r="Q232" s="1168"/>
      <c r="R232" s="1168"/>
      <c r="S232" s="1168"/>
      <c r="T232" s="1168"/>
      <c r="U232" s="1168"/>
      <c r="V232" s="1168"/>
      <c r="W232" s="1168"/>
      <c r="X232" s="1168"/>
      <c r="Y232" s="1168"/>
      <c r="Z232" s="1168"/>
    </row>
    <row r="233" spans="1:26" ht="25.5" customHeight="1">
      <c r="A233" s="1168"/>
      <c r="B233" s="1536"/>
      <c r="C233" s="523" t="s">
        <v>654</v>
      </c>
      <c r="D233" s="650" t="s">
        <v>655</v>
      </c>
      <c r="E233" s="1527" t="s">
        <v>656</v>
      </c>
      <c r="F233" s="650" t="s">
        <v>657</v>
      </c>
      <c r="G233" s="1528" t="s">
        <v>658</v>
      </c>
      <c r="H233" s="1168"/>
      <c r="I233" s="1168"/>
      <c r="J233" s="1168"/>
      <c r="K233" s="1168"/>
      <c r="L233" s="1168"/>
      <c r="M233" s="1168"/>
      <c r="N233" s="1168"/>
      <c r="O233" s="1168"/>
      <c r="P233" s="1168"/>
      <c r="Q233" s="1168"/>
      <c r="R233" s="1168"/>
      <c r="S233" s="1168"/>
      <c r="T233" s="1168"/>
      <c r="U233" s="1168"/>
      <c r="V233" s="1168"/>
      <c r="W233" s="1168"/>
      <c r="X233" s="1168"/>
      <c r="Y233" s="1168"/>
      <c r="Z233" s="1168"/>
    </row>
    <row r="234" spans="1:26" ht="14.25" customHeight="1">
      <c r="A234" s="1168"/>
      <c r="B234" s="1536" t="s">
        <v>659</v>
      </c>
      <c r="C234" s="1538">
        <v>596</v>
      </c>
      <c r="D234" s="783">
        <v>100</v>
      </c>
      <c r="E234" s="1529">
        <f>+D234/C234</f>
        <v>0.16778523489932887</v>
      </c>
      <c r="F234" s="1535">
        <v>0</v>
      </c>
      <c r="G234" s="1530">
        <f>+E234*F234</f>
        <v>0</v>
      </c>
      <c r="H234" s="1551">
        <v>8</v>
      </c>
      <c r="I234" s="1168"/>
      <c r="J234" s="1168"/>
      <c r="K234" s="1168"/>
      <c r="L234" s="1168"/>
      <c r="M234" s="1168"/>
      <c r="N234" s="1168"/>
      <c r="O234" s="1168"/>
      <c r="P234" s="1168"/>
      <c r="Q234" s="1168"/>
      <c r="R234" s="1168"/>
      <c r="S234" s="1168"/>
      <c r="T234" s="1168"/>
      <c r="U234" s="1168"/>
      <c r="V234" s="1168"/>
      <c r="W234" s="1168"/>
      <c r="X234" s="1168"/>
      <c r="Y234" s="1168"/>
      <c r="Z234" s="1168"/>
    </row>
    <row r="235" spans="1:26" ht="14.25" customHeight="1">
      <c r="A235" s="1168"/>
      <c r="B235" s="1536" t="s">
        <v>667</v>
      </c>
      <c r="C235" s="1540"/>
      <c r="D235" s="783"/>
      <c r="E235" s="1529"/>
      <c r="F235" s="783"/>
      <c r="G235" s="1530"/>
      <c r="H235" s="1168"/>
      <c r="I235" s="1168"/>
      <c r="J235" s="1168"/>
      <c r="K235" s="1168"/>
      <c r="L235" s="1168"/>
      <c r="M235" s="1168"/>
      <c r="N235" s="1168"/>
      <c r="O235" s="1168"/>
      <c r="P235" s="1168"/>
      <c r="Q235" s="1168"/>
      <c r="R235" s="1168"/>
      <c r="S235" s="1168"/>
      <c r="T235" s="1168"/>
      <c r="U235" s="1168"/>
      <c r="V235" s="1168"/>
      <c r="W235" s="1168"/>
      <c r="X235" s="1168"/>
      <c r="Y235" s="1168"/>
      <c r="Z235" s="1168"/>
    </row>
    <row r="236" spans="1:26" ht="14.25" customHeight="1">
      <c r="A236" s="1168"/>
      <c r="B236" s="618" t="s">
        <v>709</v>
      </c>
      <c r="C236" s="223"/>
      <c r="D236" s="623"/>
      <c r="E236" s="699"/>
      <c r="F236" s="623"/>
      <c r="G236" s="699"/>
      <c r="H236" s="1168"/>
      <c r="I236" s="1168"/>
      <c r="J236" s="1168"/>
      <c r="K236" s="1168"/>
      <c r="L236" s="1168"/>
      <c r="M236" s="1168"/>
      <c r="N236" s="1168"/>
      <c r="O236" s="1168"/>
      <c r="P236" s="1168"/>
      <c r="Q236" s="1168"/>
      <c r="R236" s="1168"/>
      <c r="S236" s="1168"/>
      <c r="T236" s="1168"/>
      <c r="U236" s="1168"/>
      <c r="V236" s="1168"/>
      <c r="W236" s="1168"/>
      <c r="X236" s="1168"/>
      <c r="Y236" s="1168"/>
      <c r="Z236" s="1168"/>
    </row>
    <row r="237" spans="1:26" ht="14.25" customHeight="1">
      <c r="A237" s="1168"/>
      <c r="B237" s="618" t="s">
        <v>694</v>
      </c>
      <c r="C237" s="223"/>
      <c r="D237" s="623"/>
      <c r="E237" s="699"/>
      <c r="F237" s="623"/>
      <c r="G237" s="699"/>
      <c r="H237" s="1168"/>
      <c r="I237" s="1168"/>
      <c r="J237" s="1168"/>
      <c r="K237" s="1168"/>
      <c r="L237" s="1168"/>
      <c r="M237" s="1168"/>
      <c r="N237" s="1168"/>
      <c r="O237" s="1168"/>
      <c r="P237" s="1168"/>
      <c r="Q237" s="1168"/>
      <c r="R237" s="1168"/>
      <c r="S237" s="1168"/>
      <c r="T237" s="1168"/>
      <c r="U237" s="1168"/>
      <c r="V237" s="1168"/>
      <c r="W237" s="1168"/>
      <c r="X237" s="1168"/>
      <c r="Y237" s="1168"/>
      <c r="Z237" s="1168"/>
    </row>
    <row r="238" spans="1:26" ht="25.5" customHeight="1">
      <c r="A238" s="1168"/>
      <c r="B238" s="1536"/>
      <c r="C238" s="523" t="s">
        <v>654</v>
      </c>
      <c r="D238" s="650" t="s">
        <v>655</v>
      </c>
      <c r="E238" s="1527" t="s">
        <v>656</v>
      </c>
      <c r="F238" s="650" t="s">
        <v>657</v>
      </c>
      <c r="G238" s="1528" t="s">
        <v>658</v>
      </c>
      <c r="H238" s="1168"/>
      <c r="I238" s="1168"/>
      <c r="J238" s="1168"/>
      <c r="K238" s="1168"/>
      <c r="L238" s="1168"/>
      <c r="M238" s="1168"/>
      <c r="N238" s="1168"/>
      <c r="O238" s="1168"/>
      <c r="P238" s="1168"/>
      <c r="Q238" s="1168"/>
      <c r="R238" s="1168"/>
      <c r="S238" s="1168"/>
      <c r="T238" s="1168"/>
      <c r="U238" s="1168"/>
      <c r="V238" s="1168"/>
      <c r="W238" s="1168"/>
      <c r="X238" s="1168"/>
      <c r="Y238" s="1168"/>
      <c r="Z238" s="1168"/>
    </row>
    <row r="239" spans="1:26" ht="14.25" customHeight="1">
      <c r="A239" s="1168"/>
      <c r="B239" s="1536" t="s">
        <v>659</v>
      </c>
      <c r="C239" s="1538">
        <v>106</v>
      </c>
      <c r="D239" s="783">
        <v>100</v>
      </c>
      <c r="E239" s="1529">
        <f>+D239/C239</f>
        <v>0.94339622641509435</v>
      </c>
      <c r="F239" s="1535">
        <v>0</v>
      </c>
      <c r="G239" s="1530">
        <f>+E239*F239</f>
        <v>0</v>
      </c>
      <c r="H239" s="1551">
        <v>8</v>
      </c>
      <c r="I239" s="1168"/>
      <c r="J239" s="1168"/>
      <c r="K239" s="1168"/>
      <c r="L239" s="1168"/>
      <c r="M239" s="1168"/>
      <c r="N239" s="1168"/>
      <c r="O239" s="1168"/>
      <c r="P239" s="1168"/>
      <c r="Q239" s="1168"/>
      <c r="R239" s="1168"/>
      <c r="S239" s="1168"/>
      <c r="T239" s="1168"/>
      <c r="U239" s="1168"/>
      <c r="V239" s="1168"/>
      <c r="W239" s="1168"/>
      <c r="X239" s="1168"/>
      <c r="Y239" s="1168"/>
      <c r="Z239" s="1168"/>
    </row>
    <row r="240" spans="1:26" ht="14.25" customHeight="1">
      <c r="A240" s="1168"/>
      <c r="B240" s="1536" t="s">
        <v>667</v>
      </c>
      <c r="C240" s="1540"/>
      <c r="D240" s="783"/>
      <c r="E240" s="1529"/>
      <c r="F240" s="783"/>
      <c r="G240" s="1530"/>
      <c r="H240" s="1168"/>
      <c r="I240" s="1168"/>
      <c r="J240" s="1168"/>
      <c r="K240" s="1168"/>
      <c r="L240" s="1168"/>
      <c r="M240" s="1168"/>
      <c r="N240" s="1168"/>
      <c r="O240" s="1168"/>
      <c r="P240" s="1168"/>
      <c r="Q240" s="1168"/>
      <c r="R240" s="1168"/>
      <c r="S240" s="1168"/>
      <c r="T240" s="1168"/>
      <c r="U240" s="1168"/>
      <c r="V240" s="1168"/>
      <c r="W240" s="1168"/>
      <c r="X240" s="1168"/>
      <c r="Y240" s="1168"/>
      <c r="Z240" s="1168"/>
    </row>
    <row r="241" spans="1:26" ht="14.25" customHeight="1">
      <c r="A241" s="1168"/>
      <c r="B241" s="618" t="s">
        <v>709</v>
      </c>
      <c r="C241" s="223"/>
      <c r="D241" s="623"/>
      <c r="E241" s="699"/>
      <c r="F241" s="623"/>
      <c r="G241" s="699"/>
      <c r="H241" s="1168"/>
      <c r="I241" s="1168"/>
      <c r="J241" s="1168"/>
      <c r="K241" s="1168"/>
      <c r="L241" s="1168"/>
      <c r="M241" s="1168"/>
      <c r="N241" s="1168"/>
      <c r="O241" s="1168"/>
      <c r="P241" s="1168"/>
      <c r="Q241" s="1168"/>
      <c r="R241" s="1168"/>
      <c r="S241" s="1168"/>
      <c r="T241" s="1168"/>
      <c r="U241" s="1168"/>
      <c r="V241" s="1168"/>
      <c r="W241" s="1168"/>
      <c r="X241" s="1168"/>
      <c r="Y241" s="1168"/>
      <c r="Z241" s="1168"/>
    </row>
    <row r="242" spans="1:26" ht="14.25" customHeight="1">
      <c r="A242" s="1168"/>
      <c r="B242" s="618" t="s">
        <v>710</v>
      </c>
      <c r="C242" s="223"/>
      <c r="D242" s="623"/>
      <c r="E242" s="699"/>
      <c r="F242" s="623"/>
      <c r="G242" s="699"/>
      <c r="H242" s="1168"/>
      <c r="I242" s="1168"/>
      <c r="J242" s="1168"/>
      <c r="K242" s="1168"/>
      <c r="L242" s="1168"/>
      <c r="M242" s="1168"/>
      <c r="N242" s="1168"/>
      <c r="O242" s="1168"/>
      <c r="P242" s="1168"/>
      <c r="Q242" s="1168"/>
      <c r="R242" s="1168"/>
      <c r="S242" s="1168"/>
      <c r="T242" s="1168"/>
      <c r="U242" s="1168"/>
      <c r="V242" s="1168"/>
      <c r="W242" s="1168"/>
      <c r="X242" s="1168"/>
      <c r="Y242" s="1168"/>
      <c r="Z242" s="1168"/>
    </row>
    <row r="243" spans="1:26" ht="25.5" customHeight="1">
      <c r="A243" s="1168"/>
      <c r="B243" s="1536"/>
      <c r="C243" s="523" t="s">
        <v>654</v>
      </c>
      <c r="D243" s="650" t="s">
        <v>655</v>
      </c>
      <c r="E243" s="1527" t="s">
        <v>656</v>
      </c>
      <c r="F243" s="650" t="s">
        <v>657</v>
      </c>
      <c r="G243" s="1528" t="s">
        <v>658</v>
      </c>
      <c r="H243" s="1168"/>
      <c r="I243" s="1168"/>
      <c r="J243" s="1168"/>
      <c r="K243" s="1168"/>
      <c r="L243" s="1168"/>
      <c r="M243" s="1168"/>
      <c r="N243" s="1168"/>
      <c r="O243" s="1168"/>
      <c r="P243" s="1168"/>
      <c r="Q243" s="1168"/>
      <c r="R243" s="1168"/>
      <c r="S243" s="1168"/>
      <c r="T243" s="1168"/>
      <c r="U243" s="1168"/>
      <c r="V243" s="1168"/>
      <c r="W243" s="1168"/>
      <c r="X243" s="1168"/>
      <c r="Y243" s="1168"/>
      <c r="Z243" s="1168"/>
    </row>
    <row r="244" spans="1:26" ht="14.25" customHeight="1">
      <c r="A244" s="1168"/>
      <c r="B244" s="1536" t="s">
        <v>659</v>
      </c>
      <c r="C244" s="1538">
        <v>36</v>
      </c>
      <c r="D244" s="783">
        <v>100</v>
      </c>
      <c r="E244" s="1529">
        <f>+D244/C244</f>
        <v>2.7777777777777777</v>
      </c>
      <c r="F244" s="1535">
        <v>0</v>
      </c>
      <c r="G244" s="1530">
        <f>+E244*F244</f>
        <v>0</v>
      </c>
      <c r="H244" s="1551">
        <v>8</v>
      </c>
      <c r="I244" s="1168"/>
      <c r="J244" s="1168"/>
      <c r="K244" s="1168"/>
      <c r="L244" s="1168"/>
      <c r="M244" s="1168"/>
      <c r="N244" s="1168"/>
      <c r="O244" s="1168"/>
      <c r="P244" s="1168"/>
      <c r="Q244" s="1168"/>
      <c r="R244" s="1168"/>
      <c r="S244" s="1168"/>
      <c r="T244" s="1168"/>
      <c r="U244" s="1168"/>
      <c r="V244" s="1168"/>
      <c r="W244" s="1168"/>
      <c r="X244" s="1168"/>
      <c r="Y244" s="1168"/>
      <c r="Z244" s="1168"/>
    </row>
    <row r="245" spans="1:26" ht="14.25" customHeight="1">
      <c r="A245" s="1168"/>
      <c r="B245" s="1536" t="s">
        <v>667</v>
      </c>
      <c r="C245" s="1540"/>
      <c r="D245" s="783"/>
      <c r="E245" s="1529"/>
      <c r="F245" s="783"/>
      <c r="G245" s="1530"/>
      <c r="H245" s="1168"/>
      <c r="I245" s="1168"/>
      <c r="J245" s="1168"/>
      <c r="K245" s="1168"/>
      <c r="L245" s="1168"/>
      <c r="M245" s="1168"/>
      <c r="N245" s="1168"/>
      <c r="O245" s="1168"/>
      <c r="P245" s="1168"/>
      <c r="Q245" s="1168"/>
      <c r="R245" s="1168"/>
      <c r="S245" s="1168"/>
      <c r="T245" s="1168"/>
      <c r="U245" s="1168"/>
      <c r="V245" s="1168"/>
      <c r="W245" s="1168"/>
      <c r="X245" s="1168"/>
      <c r="Y245" s="1168"/>
      <c r="Z245" s="1168"/>
    </row>
    <row r="246" spans="1:26" ht="14.25" customHeight="1">
      <c r="A246" s="1168"/>
      <c r="B246" s="1543" t="s">
        <v>711</v>
      </c>
      <c r="C246" s="1544"/>
      <c r="D246" s="1552"/>
      <c r="E246" s="1553"/>
      <c r="F246" s="1552"/>
      <c r="G246" s="1553"/>
      <c r="H246" s="1168"/>
      <c r="I246" s="1168"/>
      <c r="J246" s="1168"/>
      <c r="K246" s="1168"/>
      <c r="L246" s="1168"/>
      <c r="M246" s="1168"/>
      <c r="N246" s="1168"/>
      <c r="O246" s="1168"/>
      <c r="P246" s="1168"/>
      <c r="Q246" s="1168"/>
      <c r="R246" s="1168"/>
      <c r="S246" s="1168"/>
      <c r="T246" s="1168"/>
      <c r="U246" s="1168"/>
      <c r="V246" s="1168"/>
      <c r="W246" s="1168"/>
      <c r="X246" s="1168"/>
      <c r="Y246" s="1168"/>
      <c r="Z246" s="1168"/>
    </row>
    <row r="247" spans="1:26" ht="14.25" customHeight="1">
      <c r="A247" s="1168"/>
      <c r="B247" s="1543" t="s">
        <v>712</v>
      </c>
      <c r="C247" s="1544"/>
      <c r="D247" s="1552"/>
      <c r="E247" s="1553"/>
      <c r="F247" s="1552"/>
      <c r="G247" s="1553"/>
      <c r="H247" s="1168"/>
      <c r="I247" s="1168"/>
      <c r="J247" s="1168"/>
      <c r="K247" s="1168"/>
      <c r="L247" s="1168"/>
      <c r="M247" s="1168"/>
      <c r="N247" s="1168"/>
      <c r="O247" s="1168"/>
      <c r="P247" s="1168"/>
      <c r="Q247" s="1168"/>
      <c r="R247" s="1168"/>
      <c r="S247" s="1168"/>
      <c r="T247" s="1168"/>
      <c r="U247" s="1168"/>
      <c r="V247" s="1168"/>
      <c r="W247" s="1168"/>
      <c r="X247" s="1168"/>
      <c r="Y247" s="1168"/>
      <c r="Z247" s="1168"/>
    </row>
    <row r="248" spans="1:26" ht="25.5" customHeight="1">
      <c r="A248" s="1168"/>
      <c r="B248" s="1554"/>
      <c r="C248" s="1555" t="s">
        <v>654</v>
      </c>
      <c r="D248" s="1556" t="s">
        <v>655</v>
      </c>
      <c r="E248" s="1557" t="s">
        <v>656</v>
      </c>
      <c r="F248" s="1556" t="s">
        <v>657</v>
      </c>
      <c r="G248" s="1558" t="s">
        <v>658</v>
      </c>
      <c r="H248" s="1168"/>
      <c r="I248" s="1168"/>
      <c r="J248" s="1168"/>
      <c r="K248" s="1168"/>
      <c r="L248" s="1168"/>
      <c r="M248" s="1168"/>
      <c r="N248" s="1168"/>
      <c r="O248" s="1168"/>
      <c r="P248" s="1168"/>
      <c r="Q248" s="1168"/>
      <c r="R248" s="1168"/>
      <c r="S248" s="1168"/>
      <c r="T248" s="1168"/>
      <c r="U248" s="1168"/>
      <c r="V248" s="1168"/>
      <c r="W248" s="1168"/>
      <c r="X248" s="1168"/>
      <c r="Y248" s="1168"/>
      <c r="Z248" s="1168"/>
    </row>
    <row r="249" spans="1:26" ht="14.25" customHeight="1">
      <c r="A249" s="1168"/>
      <c r="B249" s="1554" t="s">
        <v>659</v>
      </c>
      <c r="C249" s="1559">
        <v>10</v>
      </c>
      <c r="D249" s="1560">
        <v>100</v>
      </c>
      <c r="E249" s="1561">
        <f>+D249/C249</f>
        <v>10</v>
      </c>
      <c r="F249" s="1545">
        <v>0</v>
      </c>
      <c r="G249" s="1562">
        <f>+E249*F249</f>
        <v>0</v>
      </c>
      <c r="H249" s="1168"/>
      <c r="I249" s="1168"/>
      <c r="J249" s="1168"/>
      <c r="K249" s="1168"/>
      <c r="L249" s="1168"/>
      <c r="M249" s="1168"/>
      <c r="N249" s="1168"/>
      <c r="O249" s="1168"/>
      <c r="P249" s="1168"/>
      <c r="Q249" s="1168"/>
      <c r="R249" s="1168"/>
      <c r="S249" s="1168"/>
      <c r="T249" s="1168"/>
      <c r="U249" s="1168"/>
      <c r="V249" s="1168"/>
      <c r="W249" s="1168"/>
      <c r="X249" s="1168"/>
      <c r="Y249" s="1168"/>
      <c r="Z249" s="1168"/>
    </row>
    <row r="250" spans="1:26" ht="14.25" customHeight="1">
      <c r="A250" s="1168"/>
      <c r="B250" s="1554" t="s">
        <v>667</v>
      </c>
      <c r="C250" s="1559"/>
      <c r="D250" s="1560"/>
      <c r="E250" s="1561"/>
      <c r="F250" s="1560"/>
      <c r="G250" s="1562"/>
      <c r="H250" s="1168"/>
      <c r="I250" s="1168"/>
      <c r="J250" s="1168"/>
      <c r="K250" s="1168"/>
      <c r="L250" s="1168"/>
      <c r="M250" s="1168"/>
      <c r="N250" s="1168"/>
      <c r="O250" s="1168"/>
      <c r="P250" s="1168"/>
      <c r="Q250" s="1168"/>
      <c r="R250" s="1168"/>
      <c r="S250" s="1168"/>
      <c r="T250" s="1168"/>
      <c r="U250" s="1168"/>
      <c r="V250" s="1168"/>
      <c r="W250" s="1168"/>
      <c r="X250" s="1168"/>
      <c r="Y250" s="1168"/>
      <c r="Z250" s="1168"/>
    </row>
    <row r="251" spans="1:26" ht="14.25" customHeight="1">
      <c r="A251" s="1168"/>
      <c r="B251" s="1542" t="s">
        <v>713</v>
      </c>
      <c r="C251" s="1563"/>
      <c r="D251" s="1564"/>
      <c r="E251" s="1565"/>
      <c r="F251" s="1564"/>
      <c r="G251" s="1531"/>
      <c r="H251" s="1168"/>
      <c r="I251" s="1168"/>
      <c r="J251" s="1168"/>
      <c r="K251" s="1168"/>
      <c r="L251" s="1168"/>
      <c r="M251" s="1168"/>
      <c r="N251" s="1168"/>
      <c r="O251" s="1168"/>
      <c r="P251" s="1168"/>
      <c r="Q251" s="1168"/>
      <c r="R251" s="1168"/>
      <c r="S251" s="1168"/>
      <c r="T251" s="1168"/>
      <c r="U251" s="1168"/>
      <c r="V251" s="1168"/>
      <c r="W251" s="1168"/>
      <c r="X251" s="1168"/>
      <c r="Y251" s="1168"/>
      <c r="Z251" s="1168"/>
    </row>
    <row r="252" spans="1:26" ht="14.25" customHeight="1">
      <c r="A252" s="1168"/>
      <c r="B252" s="1543" t="s">
        <v>714</v>
      </c>
      <c r="C252" s="1544"/>
      <c r="D252" s="1552"/>
      <c r="E252" s="1553"/>
      <c r="F252" s="1552"/>
      <c r="G252" s="1553"/>
      <c r="H252" s="1168"/>
      <c r="I252" s="1168"/>
      <c r="J252" s="1168"/>
      <c r="K252" s="1168"/>
      <c r="L252" s="1168"/>
      <c r="M252" s="1168"/>
      <c r="N252" s="1168"/>
      <c r="O252" s="1168"/>
      <c r="P252" s="1168"/>
      <c r="Q252" s="1168"/>
      <c r="R252" s="1168"/>
      <c r="S252" s="1168"/>
      <c r="T252" s="1168"/>
      <c r="U252" s="1168"/>
      <c r="V252" s="1168"/>
      <c r="W252" s="1168"/>
      <c r="X252" s="1168"/>
      <c r="Y252" s="1168"/>
      <c r="Z252" s="1168"/>
    </row>
    <row r="253" spans="1:26" ht="14.25" customHeight="1">
      <c r="A253" s="1168"/>
      <c r="B253" s="1543" t="s">
        <v>715</v>
      </c>
      <c r="C253" s="1544"/>
      <c r="D253" s="1552"/>
      <c r="E253" s="1553"/>
      <c r="F253" s="1552"/>
      <c r="G253" s="1553"/>
      <c r="H253" s="1168"/>
      <c r="I253" s="1168"/>
      <c r="J253" s="1168"/>
      <c r="K253" s="1168"/>
      <c r="L253" s="1168"/>
      <c r="M253" s="1168"/>
      <c r="N253" s="1168"/>
      <c r="O253" s="1168"/>
      <c r="P253" s="1168"/>
      <c r="Q253" s="1168"/>
      <c r="R253" s="1168"/>
      <c r="S253" s="1168"/>
      <c r="T253" s="1168"/>
      <c r="U253" s="1168"/>
      <c r="V253" s="1168"/>
      <c r="W253" s="1168"/>
      <c r="X253" s="1168"/>
      <c r="Y253" s="1168"/>
      <c r="Z253" s="1168"/>
    </row>
    <row r="254" spans="1:26" ht="25.5" customHeight="1">
      <c r="A254" s="1168"/>
      <c r="B254" s="1554"/>
      <c r="C254" s="1555" t="s">
        <v>654</v>
      </c>
      <c r="D254" s="1556" t="s">
        <v>655</v>
      </c>
      <c r="E254" s="1557" t="s">
        <v>656</v>
      </c>
      <c r="F254" s="1556" t="s">
        <v>657</v>
      </c>
      <c r="G254" s="1558" t="s">
        <v>658</v>
      </c>
      <c r="H254" s="1168"/>
      <c r="I254" s="1168"/>
      <c r="J254" s="1168"/>
      <c r="K254" s="1168"/>
      <c r="L254" s="1168"/>
      <c r="M254" s="1168"/>
      <c r="N254" s="1168"/>
      <c r="O254" s="1168"/>
      <c r="P254" s="1168"/>
      <c r="Q254" s="1168"/>
      <c r="R254" s="1168"/>
      <c r="S254" s="1168"/>
      <c r="T254" s="1168"/>
      <c r="U254" s="1168"/>
      <c r="V254" s="1168"/>
      <c r="W254" s="1168"/>
      <c r="X254" s="1168"/>
      <c r="Y254" s="1168"/>
      <c r="Z254" s="1168"/>
    </row>
    <row r="255" spans="1:26" ht="14.25" customHeight="1">
      <c r="A255" s="1168"/>
      <c r="B255" s="1554" t="s">
        <v>659</v>
      </c>
      <c r="C255" s="1559">
        <v>1</v>
      </c>
      <c r="D255" s="1560">
        <v>100</v>
      </c>
      <c r="E255" s="1561">
        <f>+D255/C255</f>
        <v>100</v>
      </c>
      <c r="F255" s="1560">
        <v>0</v>
      </c>
      <c r="G255" s="1562">
        <f>+E255*F255</f>
        <v>0</v>
      </c>
      <c r="H255" s="1168"/>
      <c r="I255" s="1168"/>
      <c r="J255" s="1168"/>
      <c r="K255" s="1168"/>
      <c r="L255" s="1168"/>
      <c r="M255" s="1168"/>
      <c r="N255" s="1168"/>
      <c r="O255" s="1168"/>
      <c r="P255" s="1168"/>
      <c r="Q255" s="1168"/>
      <c r="R255" s="1168"/>
      <c r="S255" s="1168"/>
      <c r="T255" s="1168"/>
      <c r="U255" s="1168"/>
      <c r="V255" s="1168"/>
      <c r="W255" s="1168"/>
      <c r="X255" s="1168"/>
      <c r="Y255" s="1168"/>
      <c r="Z255" s="1168"/>
    </row>
    <row r="256" spans="1:26" ht="14.25" customHeight="1">
      <c r="A256" s="1168"/>
      <c r="B256" s="1554" t="s">
        <v>667</v>
      </c>
      <c r="C256" s="1559"/>
      <c r="D256" s="1560"/>
      <c r="E256" s="1561"/>
      <c r="F256" s="1560"/>
      <c r="G256" s="1562"/>
      <c r="H256" s="1168"/>
      <c r="I256" s="1168"/>
      <c r="J256" s="1168"/>
      <c r="K256" s="1168"/>
      <c r="L256" s="1168"/>
      <c r="M256" s="1168"/>
      <c r="N256" s="1168"/>
      <c r="O256" s="1168"/>
      <c r="P256" s="1168"/>
      <c r="Q256" s="1168"/>
      <c r="R256" s="1168"/>
      <c r="S256" s="1168"/>
      <c r="T256" s="1168"/>
      <c r="U256" s="1168"/>
      <c r="V256" s="1168"/>
      <c r="W256" s="1168"/>
      <c r="X256" s="1168"/>
      <c r="Y256" s="1168"/>
      <c r="Z256" s="1168"/>
    </row>
    <row r="257" spans="1:26" ht="14.25" customHeight="1">
      <c r="A257" s="1168"/>
      <c r="B257" s="1543" t="s">
        <v>716</v>
      </c>
      <c r="C257" s="1544"/>
      <c r="D257" s="1552"/>
      <c r="E257" s="1553"/>
      <c r="F257" s="1552"/>
      <c r="G257" s="1553"/>
      <c r="H257" s="1168"/>
      <c r="I257" s="1168"/>
      <c r="J257" s="1168"/>
      <c r="K257" s="1168"/>
      <c r="L257" s="1168"/>
      <c r="M257" s="1168"/>
      <c r="N257" s="1168"/>
      <c r="O257" s="1168"/>
      <c r="P257" s="1168"/>
      <c r="Q257" s="1168"/>
      <c r="R257" s="1168"/>
      <c r="S257" s="1168"/>
      <c r="T257" s="1168"/>
      <c r="U257" s="1168"/>
      <c r="V257" s="1168"/>
      <c r="W257" s="1168"/>
      <c r="X257" s="1168"/>
      <c r="Y257" s="1168"/>
      <c r="Z257" s="1168"/>
    </row>
    <row r="258" spans="1:26" ht="14.25" customHeight="1">
      <c r="A258" s="1168"/>
      <c r="B258" s="1543" t="s">
        <v>717</v>
      </c>
      <c r="C258" s="1544"/>
      <c r="D258" s="1552"/>
      <c r="E258" s="1553"/>
      <c r="F258" s="1552"/>
      <c r="G258" s="1553"/>
      <c r="H258" s="1168"/>
      <c r="I258" s="1168"/>
      <c r="J258" s="1168"/>
      <c r="K258" s="1168"/>
      <c r="L258" s="1168"/>
      <c r="M258" s="1168"/>
      <c r="N258" s="1168"/>
      <c r="O258" s="1168"/>
      <c r="P258" s="1168"/>
      <c r="Q258" s="1168"/>
      <c r="R258" s="1168"/>
      <c r="S258" s="1168"/>
      <c r="T258" s="1168"/>
      <c r="U258" s="1168"/>
      <c r="V258" s="1168"/>
      <c r="W258" s="1168"/>
      <c r="X258" s="1168"/>
      <c r="Y258" s="1168"/>
      <c r="Z258" s="1168"/>
    </row>
    <row r="259" spans="1:26" ht="25.5" customHeight="1">
      <c r="A259" s="1168"/>
      <c r="B259" s="1554"/>
      <c r="C259" s="1555" t="s">
        <v>654</v>
      </c>
      <c r="D259" s="1556" t="s">
        <v>655</v>
      </c>
      <c r="E259" s="1557" t="s">
        <v>656</v>
      </c>
      <c r="F259" s="1556" t="s">
        <v>657</v>
      </c>
      <c r="G259" s="1558" t="s">
        <v>658</v>
      </c>
      <c r="H259" s="1168"/>
      <c r="I259" s="1168"/>
      <c r="J259" s="1168"/>
      <c r="K259" s="1168"/>
      <c r="L259" s="1168"/>
      <c r="M259" s="1168"/>
      <c r="N259" s="1168"/>
      <c r="O259" s="1168"/>
      <c r="P259" s="1168"/>
      <c r="Q259" s="1168"/>
      <c r="R259" s="1168"/>
      <c r="S259" s="1168"/>
      <c r="T259" s="1168"/>
      <c r="U259" s="1168"/>
      <c r="V259" s="1168"/>
      <c r="W259" s="1168"/>
      <c r="X259" s="1168"/>
      <c r="Y259" s="1168"/>
      <c r="Z259" s="1168"/>
    </row>
    <row r="260" spans="1:26" ht="14.25" customHeight="1">
      <c r="A260" s="1168"/>
      <c r="B260" s="1554" t="s">
        <v>659</v>
      </c>
      <c r="C260" s="1559">
        <v>2</v>
      </c>
      <c r="D260" s="1560">
        <v>100</v>
      </c>
      <c r="E260" s="1561">
        <f>+D260/C260</f>
        <v>50</v>
      </c>
      <c r="F260" s="1560">
        <v>0</v>
      </c>
      <c r="G260" s="1562">
        <f>+E260*F260</f>
        <v>0</v>
      </c>
      <c r="H260" s="1168"/>
      <c r="I260" s="1168"/>
      <c r="J260" s="1168"/>
      <c r="K260" s="1168"/>
      <c r="L260" s="1168"/>
      <c r="M260" s="1168"/>
      <c r="N260" s="1168"/>
      <c r="O260" s="1168"/>
      <c r="P260" s="1168"/>
      <c r="Q260" s="1168"/>
      <c r="R260" s="1168"/>
      <c r="S260" s="1168"/>
      <c r="T260" s="1168"/>
      <c r="U260" s="1168"/>
      <c r="V260" s="1168"/>
      <c r="W260" s="1168"/>
      <c r="X260" s="1168"/>
      <c r="Y260" s="1168"/>
      <c r="Z260" s="1168"/>
    </row>
    <row r="261" spans="1:26" ht="14.25" customHeight="1">
      <c r="A261" s="1168"/>
      <c r="B261" s="1554" t="s">
        <v>667</v>
      </c>
      <c r="C261" s="1559"/>
      <c r="D261" s="1560"/>
      <c r="E261" s="1561"/>
      <c r="F261" s="1560"/>
      <c r="G261" s="1562"/>
      <c r="H261" s="1168"/>
      <c r="I261" s="1168"/>
      <c r="J261" s="1168"/>
      <c r="K261" s="1168"/>
      <c r="L261" s="1168"/>
      <c r="M261" s="1168"/>
      <c r="N261" s="1168"/>
      <c r="O261" s="1168"/>
      <c r="P261" s="1168"/>
      <c r="Q261" s="1168"/>
      <c r="R261" s="1168"/>
      <c r="S261" s="1168"/>
      <c r="T261" s="1168"/>
      <c r="U261" s="1168"/>
      <c r="V261" s="1168"/>
      <c r="W261" s="1168"/>
      <c r="X261" s="1168"/>
      <c r="Y261" s="1168"/>
      <c r="Z261" s="1168"/>
    </row>
    <row r="262" spans="1:26" ht="14.25" customHeight="1">
      <c r="A262" s="1168"/>
      <c r="B262" s="1542" t="s">
        <v>718</v>
      </c>
      <c r="C262" s="223"/>
      <c r="D262" s="623"/>
      <c r="E262" s="699"/>
      <c r="F262" s="623"/>
      <c r="G262" s="699"/>
      <c r="H262" s="1168"/>
      <c r="I262" s="1168"/>
      <c r="J262" s="1168"/>
      <c r="K262" s="1168"/>
      <c r="L262" s="1168"/>
      <c r="M262" s="1168"/>
      <c r="N262" s="1168"/>
      <c r="O262" s="1168"/>
      <c r="P262" s="1168"/>
      <c r="Q262" s="1168"/>
      <c r="R262" s="1168"/>
      <c r="S262" s="1168"/>
      <c r="T262" s="1168"/>
      <c r="U262" s="1168"/>
      <c r="V262" s="1168"/>
      <c r="W262" s="1168"/>
      <c r="X262" s="1168"/>
      <c r="Y262" s="1168"/>
      <c r="Z262" s="1168"/>
    </row>
    <row r="263" spans="1:26" ht="14.25" customHeight="1">
      <c r="A263" s="1168"/>
      <c r="B263" s="618" t="s">
        <v>714</v>
      </c>
      <c r="C263" s="223"/>
      <c r="D263" s="623"/>
      <c r="E263" s="699"/>
      <c r="F263" s="623"/>
      <c r="G263" s="699"/>
      <c r="H263" s="1168"/>
      <c r="I263" s="1168"/>
      <c r="J263" s="1168"/>
      <c r="K263" s="1168"/>
      <c r="L263" s="1168"/>
      <c r="M263" s="1168"/>
      <c r="N263" s="1168"/>
      <c r="O263" s="1168"/>
      <c r="P263" s="1168"/>
      <c r="Q263" s="1168"/>
      <c r="R263" s="1168"/>
      <c r="S263" s="1168"/>
      <c r="T263" s="1168"/>
      <c r="U263" s="1168"/>
      <c r="V263" s="1168"/>
      <c r="W263" s="1168"/>
      <c r="X263" s="1168"/>
      <c r="Y263" s="1168"/>
      <c r="Z263" s="1168"/>
    </row>
    <row r="264" spans="1:26" ht="14.25" customHeight="1">
      <c r="A264" s="1168"/>
      <c r="B264" s="618" t="s">
        <v>719</v>
      </c>
      <c r="C264" s="223"/>
      <c r="D264" s="623"/>
      <c r="E264" s="699"/>
      <c r="F264" s="623"/>
      <c r="G264" s="699"/>
      <c r="H264" s="1168"/>
      <c r="I264" s="1168"/>
      <c r="J264" s="1168"/>
      <c r="K264" s="1168"/>
      <c r="L264" s="1168"/>
      <c r="M264" s="1168"/>
      <c r="N264" s="1168"/>
      <c r="O264" s="1168"/>
      <c r="P264" s="1168"/>
      <c r="Q264" s="1168"/>
      <c r="R264" s="1168"/>
      <c r="S264" s="1168"/>
      <c r="T264" s="1168"/>
      <c r="U264" s="1168"/>
      <c r="V264" s="1168"/>
      <c r="W264" s="1168"/>
      <c r="X264" s="1168"/>
      <c r="Y264" s="1168"/>
      <c r="Z264" s="1168"/>
    </row>
    <row r="265" spans="1:26" ht="25.5" customHeight="1">
      <c r="A265" s="1168"/>
      <c r="B265" s="1536"/>
      <c r="C265" s="523" t="s">
        <v>654</v>
      </c>
      <c r="D265" s="650" t="s">
        <v>655</v>
      </c>
      <c r="E265" s="1527" t="s">
        <v>656</v>
      </c>
      <c r="F265" s="650" t="s">
        <v>657</v>
      </c>
      <c r="G265" s="1528" t="s">
        <v>658</v>
      </c>
      <c r="H265" s="1566"/>
      <c r="I265" s="1168"/>
      <c r="J265" s="1168"/>
      <c r="K265" s="1168"/>
      <c r="L265" s="1168"/>
      <c r="M265" s="1168"/>
      <c r="N265" s="1168"/>
      <c r="O265" s="1168"/>
      <c r="P265" s="1168"/>
      <c r="Q265" s="1168"/>
      <c r="R265" s="1168"/>
      <c r="S265" s="1168"/>
      <c r="T265" s="1168"/>
      <c r="U265" s="1168"/>
      <c r="V265" s="1168"/>
      <c r="W265" s="1168"/>
      <c r="X265" s="1168"/>
      <c r="Y265" s="1168"/>
      <c r="Z265" s="1168"/>
    </row>
    <row r="266" spans="1:26" ht="14.25" customHeight="1">
      <c r="A266" s="1168"/>
      <c r="B266" s="1536" t="s">
        <v>659</v>
      </c>
      <c r="C266" s="1540">
        <v>1</v>
      </c>
      <c r="D266" s="783">
        <v>100</v>
      </c>
      <c r="E266" s="1529">
        <f>+D266/C266</f>
        <v>100</v>
      </c>
      <c r="F266" s="783">
        <v>0</v>
      </c>
      <c r="G266" s="1530">
        <f>+E266*F266</f>
        <v>0</v>
      </c>
      <c r="H266" s="1566"/>
      <c r="I266" s="1168"/>
      <c r="J266" s="1168"/>
      <c r="K266" s="1168"/>
      <c r="L266" s="1168"/>
      <c r="M266" s="1168"/>
      <c r="N266" s="1168"/>
      <c r="O266" s="1168"/>
      <c r="P266" s="1168"/>
      <c r="Q266" s="1168"/>
      <c r="R266" s="1168"/>
      <c r="S266" s="1168"/>
      <c r="T266" s="1168"/>
      <c r="U266" s="1168"/>
      <c r="V266" s="1168"/>
      <c r="W266" s="1168"/>
      <c r="X266" s="1168"/>
      <c r="Y266" s="1168"/>
      <c r="Z266" s="1168"/>
    </row>
    <row r="267" spans="1:26" ht="14.25" customHeight="1">
      <c r="A267" s="1168"/>
      <c r="B267" s="1536" t="s">
        <v>667</v>
      </c>
      <c r="C267" s="1540"/>
      <c r="D267" s="783"/>
      <c r="E267" s="1529"/>
      <c r="F267" s="783"/>
      <c r="G267" s="1530"/>
      <c r="H267" s="1566"/>
      <c r="I267" s="1168"/>
      <c r="J267" s="1168"/>
      <c r="K267" s="1168"/>
      <c r="L267" s="1168"/>
      <c r="M267" s="1168"/>
      <c r="N267" s="1168"/>
      <c r="O267" s="1168"/>
      <c r="P267" s="1168"/>
      <c r="Q267" s="1168"/>
      <c r="R267" s="1168"/>
      <c r="S267" s="1168"/>
      <c r="T267" s="1168"/>
      <c r="U267" s="1168"/>
      <c r="V267" s="1168"/>
      <c r="W267" s="1168"/>
      <c r="X267" s="1168"/>
      <c r="Y267" s="1168"/>
      <c r="Z267" s="1168"/>
    </row>
    <row r="268" spans="1:26" ht="14.25" customHeight="1">
      <c r="A268" s="1168"/>
      <c r="B268" s="618" t="s">
        <v>720</v>
      </c>
      <c r="C268" s="223"/>
      <c r="D268" s="623"/>
      <c r="E268" s="699"/>
      <c r="F268" s="623"/>
      <c r="G268" s="699"/>
      <c r="H268" s="1566"/>
      <c r="I268" s="1168"/>
      <c r="J268" s="1168"/>
      <c r="K268" s="1168"/>
      <c r="L268" s="1168"/>
      <c r="M268" s="1168"/>
      <c r="N268" s="1168"/>
      <c r="O268" s="1168"/>
      <c r="P268" s="1168"/>
      <c r="Q268" s="1168"/>
      <c r="R268" s="1168"/>
      <c r="S268" s="1168"/>
      <c r="T268" s="1168"/>
      <c r="U268" s="1168"/>
      <c r="V268" s="1168"/>
      <c r="W268" s="1168"/>
      <c r="X268" s="1168"/>
      <c r="Y268" s="1168"/>
      <c r="Z268" s="1168"/>
    </row>
    <row r="269" spans="1:26" ht="14.25" customHeight="1">
      <c r="A269" s="1168"/>
      <c r="B269" s="1536"/>
      <c r="C269" s="523" t="s">
        <v>654</v>
      </c>
      <c r="D269" s="650" t="s">
        <v>655</v>
      </c>
      <c r="E269" s="1527" t="s">
        <v>656</v>
      </c>
      <c r="F269" s="650" t="s">
        <v>657</v>
      </c>
      <c r="G269" s="1528" t="s">
        <v>658</v>
      </c>
      <c r="H269" s="1566"/>
      <c r="I269" s="1168"/>
      <c r="J269" s="1168"/>
      <c r="K269" s="1168"/>
      <c r="L269" s="1168"/>
      <c r="M269" s="1168"/>
      <c r="N269" s="1168"/>
      <c r="O269" s="1168"/>
      <c r="P269" s="1168"/>
      <c r="Q269" s="1168"/>
      <c r="R269" s="1168"/>
      <c r="S269" s="1168"/>
      <c r="T269" s="1168"/>
      <c r="U269" s="1168"/>
      <c r="V269" s="1168"/>
      <c r="W269" s="1168"/>
      <c r="X269" s="1168"/>
      <c r="Y269" s="1168"/>
      <c r="Z269" s="1168"/>
    </row>
    <row r="270" spans="1:26" ht="14.25" customHeight="1">
      <c r="A270" s="1168"/>
      <c r="B270" s="1536" t="s">
        <v>659</v>
      </c>
      <c r="C270" s="1540">
        <v>1</v>
      </c>
      <c r="D270" s="783">
        <v>100</v>
      </c>
      <c r="E270" s="1529">
        <f>+D270/C270</f>
        <v>100</v>
      </c>
      <c r="F270" s="783">
        <v>1</v>
      </c>
      <c r="G270" s="1530">
        <f>+E270*F270</f>
        <v>100</v>
      </c>
      <c r="H270" s="1566"/>
      <c r="I270" s="1168"/>
      <c r="J270" s="1168"/>
      <c r="K270" s="1168"/>
      <c r="L270" s="1168"/>
      <c r="M270" s="1168"/>
      <c r="N270" s="1168"/>
      <c r="O270" s="1168"/>
      <c r="P270" s="1168"/>
      <c r="Q270" s="1168"/>
      <c r="R270" s="1168"/>
      <c r="S270" s="1168"/>
      <c r="T270" s="1168"/>
      <c r="U270" s="1168"/>
      <c r="V270" s="1168"/>
      <c r="W270" s="1168"/>
      <c r="X270" s="1168"/>
      <c r="Y270" s="1168"/>
      <c r="Z270" s="1168"/>
    </row>
    <row r="271" spans="1:26" ht="14.25" customHeight="1">
      <c r="A271" s="1168"/>
      <c r="B271" s="1536" t="s">
        <v>667</v>
      </c>
      <c r="C271" s="1540"/>
      <c r="D271" s="783"/>
      <c r="E271" s="1529"/>
      <c r="F271" s="783"/>
      <c r="G271" s="1530"/>
      <c r="H271" s="1566"/>
      <c r="I271" s="1168"/>
      <c r="J271" s="1168"/>
      <c r="K271" s="1168"/>
      <c r="L271" s="1168"/>
      <c r="M271" s="1168"/>
      <c r="N271" s="1168"/>
      <c r="O271" s="1168"/>
      <c r="P271" s="1168"/>
      <c r="Q271" s="1168"/>
      <c r="R271" s="1168"/>
      <c r="S271" s="1168"/>
      <c r="T271" s="1168"/>
      <c r="U271" s="1168"/>
      <c r="V271" s="1168"/>
      <c r="W271" s="1168"/>
      <c r="X271" s="1168"/>
      <c r="Y271" s="1168"/>
      <c r="Z271" s="1168"/>
    </row>
    <row r="272" spans="1:26" ht="14.25" customHeight="1">
      <c r="A272" s="1168"/>
      <c r="B272" s="618" t="s">
        <v>721</v>
      </c>
      <c r="C272" s="223"/>
      <c r="D272" s="623"/>
      <c r="E272" s="699"/>
      <c r="F272" s="623"/>
      <c r="G272" s="699"/>
      <c r="H272" s="1566"/>
      <c r="I272" s="1168"/>
      <c r="J272" s="1168"/>
      <c r="K272" s="1168"/>
      <c r="L272" s="1168"/>
      <c r="M272" s="1168"/>
      <c r="N272" s="1168"/>
      <c r="O272" s="1168"/>
      <c r="P272" s="1168"/>
      <c r="Q272" s="1168"/>
      <c r="R272" s="1168"/>
      <c r="S272" s="1168"/>
      <c r="T272" s="1168"/>
      <c r="U272" s="1168"/>
      <c r="V272" s="1168"/>
      <c r="W272" s="1168"/>
      <c r="X272" s="1168"/>
      <c r="Y272" s="1168"/>
      <c r="Z272" s="1168"/>
    </row>
    <row r="273" spans="1:26" ht="14.25" customHeight="1">
      <c r="A273" s="1168"/>
      <c r="B273" s="1536"/>
      <c r="C273" s="523" t="s">
        <v>654</v>
      </c>
      <c r="D273" s="650" t="s">
        <v>655</v>
      </c>
      <c r="E273" s="1527" t="s">
        <v>656</v>
      </c>
      <c r="F273" s="650" t="s">
        <v>657</v>
      </c>
      <c r="G273" s="1528" t="s">
        <v>658</v>
      </c>
      <c r="H273" s="1566"/>
      <c r="I273" s="1168"/>
      <c r="J273" s="1168"/>
      <c r="K273" s="1168"/>
      <c r="L273" s="1168"/>
      <c r="M273" s="1168"/>
      <c r="N273" s="1168"/>
      <c r="O273" s="1168"/>
      <c r="P273" s="1168"/>
      <c r="Q273" s="1168"/>
      <c r="R273" s="1168"/>
      <c r="S273" s="1168"/>
      <c r="T273" s="1168"/>
      <c r="U273" s="1168"/>
      <c r="V273" s="1168"/>
      <c r="W273" s="1168"/>
      <c r="X273" s="1168"/>
      <c r="Y273" s="1168"/>
      <c r="Z273" s="1168"/>
    </row>
    <row r="274" spans="1:26" ht="14.25" customHeight="1">
      <c r="A274" s="1168"/>
      <c r="B274" s="1536" t="s">
        <v>659</v>
      </c>
      <c r="C274" s="1540">
        <v>1</v>
      </c>
      <c r="D274" s="783">
        <v>100</v>
      </c>
      <c r="E274" s="1529">
        <f>+D274/C274</f>
        <v>100</v>
      </c>
      <c r="F274" s="783">
        <v>1</v>
      </c>
      <c r="G274" s="1530">
        <f>+E274*F274</f>
        <v>100</v>
      </c>
      <c r="H274" s="1566"/>
      <c r="I274" s="1168"/>
      <c r="J274" s="1168"/>
      <c r="K274" s="1168"/>
      <c r="L274" s="1168"/>
      <c r="M274" s="1168"/>
      <c r="N274" s="1168"/>
      <c r="O274" s="1168"/>
      <c r="P274" s="1168"/>
      <c r="Q274" s="1168"/>
      <c r="R274" s="1168"/>
      <c r="S274" s="1168"/>
      <c r="T274" s="1168"/>
      <c r="U274" s="1168"/>
      <c r="V274" s="1168"/>
      <c r="W274" s="1168"/>
      <c r="X274" s="1168"/>
      <c r="Y274" s="1168"/>
      <c r="Z274" s="1168"/>
    </row>
    <row r="275" spans="1:26" ht="14.25" customHeight="1">
      <c r="A275" s="1168"/>
      <c r="B275" s="1536" t="s">
        <v>667</v>
      </c>
      <c r="C275" s="1540"/>
      <c r="D275" s="783"/>
      <c r="E275" s="1529"/>
      <c r="F275" s="783"/>
      <c r="G275" s="1530"/>
      <c r="H275" s="1566"/>
      <c r="I275" s="1168"/>
      <c r="J275" s="1168"/>
      <c r="K275" s="1168"/>
      <c r="L275" s="1168"/>
      <c r="M275" s="1168"/>
      <c r="N275" s="1168"/>
      <c r="O275" s="1168"/>
      <c r="P275" s="1168"/>
      <c r="Q275" s="1168"/>
      <c r="R275" s="1168"/>
      <c r="S275" s="1168"/>
      <c r="T275" s="1168"/>
      <c r="U275" s="1168"/>
      <c r="V275" s="1168"/>
      <c r="W275" s="1168"/>
      <c r="X275" s="1168"/>
      <c r="Y275" s="1168"/>
      <c r="Z275" s="1168"/>
    </row>
    <row r="276" spans="1:26" ht="14.25" customHeight="1">
      <c r="A276" s="1168"/>
      <c r="B276" s="618" t="s">
        <v>717</v>
      </c>
      <c r="C276" s="223"/>
      <c r="D276" s="623"/>
      <c r="E276" s="699"/>
      <c r="F276" s="623"/>
      <c r="G276" s="699"/>
      <c r="H276" s="1566"/>
      <c r="I276" s="1168"/>
      <c r="J276" s="1168"/>
      <c r="K276" s="1168"/>
      <c r="L276" s="1168"/>
      <c r="M276" s="1168"/>
      <c r="N276" s="1168"/>
      <c r="O276" s="1168"/>
      <c r="P276" s="1168"/>
      <c r="Q276" s="1168"/>
      <c r="R276" s="1168"/>
      <c r="S276" s="1168"/>
      <c r="T276" s="1168"/>
      <c r="U276" s="1168"/>
      <c r="V276" s="1168"/>
      <c r="W276" s="1168"/>
      <c r="X276" s="1168"/>
      <c r="Y276" s="1168"/>
      <c r="Z276" s="1168"/>
    </row>
    <row r="277" spans="1:26" ht="14.25" customHeight="1">
      <c r="A277" s="1168"/>
      <c r="B277" s="1536"/>
      <c r="C277" s="523" t="s">
        <v>654</v>
      </c>
      <c r="D277" s="650" t="s">
        <v>655</v>
      </c>
      <c r="E277" s="1527" t="s">
        <v>656</v>
      </c>
      <c r="F277" s="650" t="s">
        <v>657</v>
      </c>
      <c r="G277" s="1528" t="s">
        <v>658</v>
      </c>
      <c r="H277" s="1566"/>
      <c r="I277" s="1168"/>
      <c r="J277" s="1168"/>
      <c r="K277" s="1168"/>
      <c r="L277" s="1168"/>
      <c r="M277" s="1168"/>
      <c r="N277" s="1168"/>
      <c r="O277" s="1168"/>
      <c r="P277" s="1168"/>
      <c r="Q277" s="1168"/>
      <c r="R277" s="1168"/>
      <c r="S277" s="1168"/>
      <c r="T277" s="1168"/>
      <c r="U277" s="1168"/>
      <c r="V277" s="1168"/>
      <c r="W277" s="1168"/>
      <c r="X277" s="1168"/>
      <c r="Y277" s="1168"/>
      <c r="Z277" s="1168"/>
    </row>
    <row r="278" spans="1:26" ht="14.25" customHeight="1">
      <c r="A278" s="1168"/>
      <c r="B278" s="1536" t="s">
        <v>659</v>
      </c>
      <c r="C278" s="1540">
        <v>1</v>
      </c>
      <c r="D278" s="783">
        <v>100</v>
      </c>
      <c r="E278" s="1529">
        <f>+D278/C278</f>
        <v>100</v>
      </c>
      <c r="F278" s="783">
        <v>0</v>
      </c>
      <c r="G278" s="1530">
        <f>+E278*F278</f>
        <v>0</v>
      </c>
      <c r="H278" s="1566"/>
      <c r="I278" s="1168"/>
      <c r="J278" s="1168"/>
      <c r="K278" s="1168"/>
      <c r="L278" s="1168"/>
      <c r="M278" s="1168"/>
      <c r="N278" s="1168"/>
      <c r="O278" s="1168"/>
      <c r="P278" s="1168"/>
      <c r="Q278" s="1168"/>
      <c r="R278" s="1168"/>
      <c r="S278" s="1168"/>
      <c r="T278" s="1168"/>
      <c r="U278" s="1168"/>
      <c r="V278" s="1168"/>
      <c r="W278" s="1168"/>
      <c r="X278" s="1168"/>
      <c r="Y278" s="1168"/>
      <c r="Z278" s="1168"/>
    </row>
    <row r="279" spans="1:26" ht="14.25" customHeight="1">
      <c r="A279" s="1168"/>
      <c r="B279" s="1536" t="s">
        <v>667</v>
      </c>
      <c r="C279" s="1540"/>
      <c r="D279" s="783"/>
      <c r="E279" s="1529"/>
      <c r="F279" s="783"/>
      <c r="G279" s="1530"/>
      <c r="H279" s="1566"/>
      <c r="I279" s="1168"/>
      <c r="J279" s="1168"/>
      <c r="K279" s="1168"/>
      <c r="L279" s="1168"/>
      <c r="M279" s="1168"/>
      <c r="N279" s="1168"/>
      <c r="O279" s="1168"/>
      <c r="P279" s="1168"/>
      <c r="Q279" s="1168"/>
      <c r="R279" s="1168"/>
      <c r="S279" s="1168"/>
      <c r="T279" s="1168"/>
      <c r="U279" s="1168"/>
      <c r="V279" s="1168"/>
      <c r="W279" s="1168"/>
      <c r="X279" s="1168"/>
      <c r="Y279" s="1168"/>
      <c r="Z279" s="1168"/>
    </row>
    <row r="280" spans="1:26" ht="14.25" customHeight="1">
      <c r="A280" s="1168"/>
      <c r="B280" s="618" t="s">
        <v>722</v>
      </c>
      <c r="C280" s="223"/>
      <c r="D280" s="623"/>
      <c r="E280" s="699"/>
      <c r="F280" s="623"/>
      <c r="G280" s="699"/>
      <c r="H280" s="1168"/>
      <c r="I280" s="1168"/>
      <c r="J280" s="1168"/>
      <c r="K280" s="1168"/>
      <c r="L280" s="1168"/>
      <c r="M280" s="1168"/>
      <c r="N280" s="1168"/>
      <c r="O280" s="1168"/>
      <c r="P280" s="1168"/>
      <c r="Q280" s="1168"/>
      <c r="R280" s="1168"/>
      <c r="S280" s="1168"/>
      <c r="T280" s="1168"/>
      <c r="U280" s="1168"/>
      <c r="V280" s="1168"/>
      <c r="W280" s="1168"/>
      <c r="X280" s="1168"/>
      <c r="Y280" s="1168"/>
      <c r="Z280" s="1168"/>
    </row>
    <row r="281" spans="1:26" ht="14.25" customHeight="1">
      <c r="A281" s="1168"/>
      <c r="B281" s="618" t="s">
        <v>723</v>
      </c>
      <c r="C281" s="223"/>
      <c r="D281" s="623"/>
      <c r="E281" s="699"/>
      <c r="F281" s="623"/>
      <c r="G281" s="699"/>
      <c r="H281" s="1168"/>
      <c r="I281" s="1168"/>
      <c r="J281" s="1168"/>
      <c r="K281" s="1168"/>
      <c r="L281" s="1168"/>
      <c r="M281" s="1168"/>
      <c r="N281" s="1168"/>
      <c r="O281" s="1168"/>
      <c r="P281" s="1168"/>
      <c r="Q281" s="1168"/>
      <c r="R281" s="1168"/>
      <c r="S281" s="1168"/>
      <c r="T281" s="1168"/>
      <c r="U281" s="1168"/>
      <c r="V281" s="1168"/>
      <c r="W281" s="1168"/>
      <c r="X281" s="1168"/>
      <c r="Y281" s="1168"/>
      <c r="Z281" s="1168"/>
    </row>
    <row r="282" spans="1:26" ht="25.5" customHeight="1">
      <c r="A282" s="1168"/>
      <c r="B282" s="1536"/>
      <c r="C282" s="523" t="s">
        <v>654</v>
      </c>
      <c r="D282" s="650" t="s">
        <v>655</v>
      </c>
      <c r="E282" s="1527" t="s">
        <v>656</v>
      </c>
      <c r="F282" s="650" t="s">
        <v>657</v>
      </c>
      <c r="G282" s="1528" t="s">
        <v>658</v>
      </c>
      <c r="H282" s="1168"/>
      <c r="I282" s="1168"/>
      <c r="J282" s="1168"/>
      <c r="K282" s="1168"/>
      <c r="L282" s="1168"/>
      <c r="M282" s="1168"/>
      <c r="N282" s="1168"/>
      <c r="O282" s="1168"/>
      <c r="P282" s="1168"/>
      <c r="Q282" s="1168"/>
      <c r="R282" s="1168"/>
      <c r="S282" s="1168"/>
      <c r="T282" s="1168"/>
      <c r="U282" s="1168"/>
      <c r="V282" s="1168"/>
      <c r="W282" s="1168"/>
      <c r="X282" s="1168"/>
      <c r="Y282" s="1168"/>
      <c r="Z282" s="1168"/>
    </row>
    <row r="283" spans="1:26" ht="14.25" customHeight="1">
      <c r="A283" s="1168"/>
      <c r="B283" s="1536" t="s">
        <v>659</v>
      </c>
      <c r="C283" s="1538">
        <v>325</v>
      </c>
      <c r="D283" s="783">
        <v>100</v>
      </c>
      <c r="E283" s="1529">
        <f>+D283/C283</f>
        <v>0.30769230769230771</v>
      </c>
      <c r="F283" s="1535">
        <v>0</v>
      </c>
      <c r="G283" s="1530">
        <f>+E283*F283</f>
        <v>0</v>
      </c>
      <c r="H283" s="1551">
        <v>4</v>
      </c>
      <c r="I283" s="1168"/>
      <c r="J283" s="1168"/>
      <c r="K283" s="1168"/>
      <c r="L283" s="1168"/>
      <c r="M283" s="1168"/>
      <c r="N283" s="1168"/>
      <c r="O283" s="1168"/>
      <c r="P283" s="1168"/>
      <c r="Q283" s="1168"/>
      <c r="R283" s="1168"/>
      <c r="S283" s="1168"/>
      <c r="T283" s="1168"/>
      <c r="U283" s="1168"/>
      <c r="V283" s="1168"/>
      <c r="W283" s="1168"/>
      <c r="X283" s="1168"/>
      <c r="Y283" s="1168"/>
      <c r="Z283" s="1168"/>
    </row>
    <row r="284" spans="1:26" ht="14.25" customHeight="1">
      <c r="A284" s="1168"/>
      <c r="B284" s="1536" t="s">
        <v>667</v>
      </c>
      <c r="C284" s="1540"/>
      <c r="D284" s="783"/>
      <c r="E284" s="1529"/>
      <c r="F284" s="783"/>
      <c r="G284" s="1530"/>
      <c r="H284" s="1168"/>
      <c r="I284" s="1168"/>
      <c r="J284" s="1168"/>
      <c r="K284" s="1168"/>
      <c r="L284" s="1168"/>
      <c r="M284" s="1168"/>
      <c r="N284" s="1168"/>
      <c r="O284" s="1168"/>
      <c r="P284" s="1168"/>
      <c r="Q284" s="1168"/>
      <c r="R284" s="1168"/>
      <c r="S284" s="1168"/>
      <c r="T284" s="1168"/>
      <c r="U284" s="1168"/>
      <c r="V284" s="1168"/>
      <c r="W284" s="1168"/>
      <c r="X284" s="1168"/>
      <c r="Y284" s="1168"/>
      <c r="Z284" s="1168"/>
    </row>
    <row r="285" spans="1:26" ht="14.25" customHeight="1">
      <c r="A285" s="1168"/>
      <c r="B285" s="618" t="s">
        <v>724</v>
      </c>
      <c r="C285" s="223"/>
      <c r="D285" s="623"/>
      <c r="E285" s="699"/>
      <c r="F285" s="623"/>
      <c r="G285" s="699"/>
      <c r="H285" s="1168"/>
      <c r="I285" s="1168"/>
      <c r="J285" s="1168"/>
      <c r="K285" s="1168"/>
      <c r="L285" s="1168"/>
      <c r="M285" s="1168"/>
      <c r="N285" s="1168"/>
      <c r="O285" s="1168"/>
      <c r="P285" s="1168"/>
      <c r="Q285" s="1168"/>
      <c r="R285" s="1168"/>
      <c r="S285" s="1168"/>
      <c r="T285" s="1168"/>
      <c r="U285" s="1168"/>
      <c r="V285" s="1168"/>
      <c r="W285" s="1168"/>
      <c r="X285" s="1168"/>
      <c r="Y285" s="1168"/>
      <c r="Z285" s="1168"/>
    </row>
    <row r="286" spans="1:26" ht="14.25" customHeight="1">
      <c r="A286" s="1168"/>
      <c r="B286" s="618" t="s">
        <v>725</v>
      </c>
      <c r="C286" s="223"/>
      <c r="D286" s="623"/>
      <c r="E286" s="699"/>
      <c r="F286" s="623"/>
      <c r="G286" s="699"/>
      <c r="H286" s="1168"/>
      <c r="I286" s="1168"/>
      <c r="J286" s="1168"/>
      <c r="K286" s="1168"/>
      <c r="L286" s="1168"/>
      <c r="M286" s="1168"/>
      <c r="N286" s="1168"/>
      <c r="O286" s="1168"/>
      <c r="P286" s="1168"/>
      <c r="Q286" s="1168"/>
      <c r="R286" s="1168"/>
      <c r="S286" s="1168"/>
      <c r="T286" s="1168"/>
      <c r="U286" s="1168"/>
      <c r="V286" s="1168"/>
      <c r="W286" s="1168"/>
      <c r="X286" s="1168"/>
      <c r="Y286" s="1168"/>
      <c r="Z286" s="1168"/>
    </row>
    <row r="287" spans="1:26" ht="25.5" customHeight="1">
      <c r="A287" s="1168"/>
      <c r="B287" s="1536"/>
      <c r="C287" s="523" t="s">
        <v>654</v>
      </c>
      <c r="D287" s="650" t="s">
        <v>655</v>
      </c>
      <c r="E287" s="1527" t="s">
        <v>656</v>
      </c>
      <c r="F287" s="650" t="s">
        <v>657</v>
      </c>
      <c r="G287" s="1528" t="s">
        <v>658</v>
      </c>
      <c r="H287" s="1168"/>
      <c r="I287" s="1168"/>
      <c r="J287" s="1168"/>
      <c r="K287" s="1168"/>
      <c r="L287" s="1168"/>
      <c r="M287" s="1168"/>
      <c r="N287" s="1168"/>
      <c r="O287" s="1168"/>
      <c r="P287" s="1168"/>
      <c r="Q287" s="1168"/>
      <c r="R287" s="1168"/>
      <c r="S287" s="1168"/>
      <c r="T287" s="1168"/>
      <c r="U287" s="1168"/>
      <c r="V287" s="1168"/>
      <c r="W287" s="1168"/>
      <c r="X287" s="1168"/>
      <c r="Y287" s="1168"/>
      <c r="Z287" s="1168"/>
    </row>
    <row r="288" spans="1:26" ht="14.25" customHeight="1">
      <c r="A288" s="1168"/>
      <c r="B288" s="1536" t="s">
        <v>659</v>
      </c>
      <c r="C288" s="1540">
        <v>12</v>
      </c>
      <c r="D288" s="783">
        <v>100</v>
      </c>
      <c r="E288" s="1529">
        <f>+D288/C288</f>
        <v>8.3333333333333339</v>
      </c>
      <c r="F288" s="1535">
        <v>1</v>
      </c>
      <c r="G288" s="1530">
        <f>+E288*F288</f>
        <v>8.3333333333333339</v>
      </c>
      <c r="H288" s="1168"/>
      <c r="I288" s="1168"/>
      <c r="J288" s="1168"/>
      <c r="K288" s="1168"/>
      <c r="L288" s="1168"/>
      <c r="M288" s="1168"/>
      <c r="N288" s="1168"/>
      <c r="O288" s="1168"/>
      <c r="P288" s="1168"/>
      <c r="Q288" s="1168"/>
      <c r="R288" s="1168"/>
      <c r="S288" s="1168"/>
      <c r="T288" s="1168"/>
      <c r="U288" s="1168"/>
      <c r="V288" s="1168"/>
      <c r="W288" s="1168"/>
      <c r="X288" s="1168"/>
      <c r="Y288" s="1168"/>
      <c r="Z288" s="1168"/>
    </row>
    <row r="289" spans="1:26" ht="14.25" customHeight="1">
      <c r="A289" s="1168"/>
      <c r="B289" s="1536" t="s">
        <v>667</v>
      </c>
      <c r="C289" s="1540"/>
      <c r="D289" s="783"/>
      <c r="E289" s="1529"/>
      <c r="F289" s="783"/>
      <c r="G289" s="1530"/>
      <c r="H289" s="1168"/>
      <c r="I289" s="1168"/>
      <c r="J289" s="1168"/>
      <c r="K289" s="1168"/>
      <c r="L289" s="1168"/>
      <c r="M289" s="1168"/>
      <c r="N289" s="1168"/>
      <c r="O289" s="1168"/>
      <c r="P289" s="1168"/>
      <c r="Q289" s="1168"/>
      <c r="R289" s="1168"/>
      <c r="S289" s="1168"/>
      <c r="T289" s="1168"/>
      <c r="U289" s="1168"/>
      <c r="V289" s="1168"/>
      <c r="W289" s="1168"/>
      <c r="X289" s="1168"/>
      <c r="Y289" s="1168"/>
      <c r="Z289" s="1168"/>
    </row>
    <row r="290" spans="1:26" ht="14.25" customHeight="1">
      <c r="A290" s="1168"/>
      <c r="B290" s="618" t="s">
        <v>724</v>
      </c>
      <c r="C290" s="223"/>
      <c r="D290" s="623"/>
      <c r="E290" s="699"/>
      <c r="F290" s="623"/>
      <c r="G290" s="699"/>
      <c r="H290" s="1168"/>
      <c r="I290" s="1168"/>
      <c r="J290" s="1168"/>
      <c r="K290" s="1168"/>
      <c r="L290" s="1168"/>
      <c r="M290" s="1168"/>
      <c r="N290" s="1168"/>
      <c r="O290" s="1168"/>
      <c r="P290" s="1168"/>
      <c r="Q290" s="1168"/>
      <c r="R290" s="1168"/>
      <c r="S290" s="1168"/>
      <c r="T290" s="1168"/>
      <c r="U290" s="1168"/>
      <c r="V290" s="1168"/>
      <c r="W290" s="1168"/>
      <c r="X290" s="1168"/>
      <c r="Y290" s="1168"/>
      <c r="Z290" s="1168"/>
    </row>
    <row r="291" spans="1:26" ht="14.25" customHeight="1">
      <c r="A291" s="1168"/>
      <c r="B291" s="618" t="s">
        <v>726</v>
      </c>
      <c r="C291" s="223"/>
      <c r="D291" s="623"/>
      <c r="E291" s="699"/>
      <c r="F291" s="623"/>
      <c r="G291" s="699"/>
      <c r="H291" s="1168"/>
      <c r="I291" s="1168"/>
      <c r="J291" s="1168"/>
      <c r="K291" s="1168"/>
      <c r="L291" s="1168"/>
      <c r="M291" s="1168"/>
      <c r="N291" s="1168"/>
      <c r="O291" s="1168"/>
      <c r="P291" s="1168"/>
      <c r="Q291" s="1168"/>
      <c r="R291" s="1168"/>
      <c r="S291" s="1168"/>
      <c r="T291" s="1168"/>
      <c r="U291" s="1168"/>
      <c r="V291" s="1168"/>
      <c r="W291" s="1168"/>
      <c r="X291" s="1168"/>
      <c r="Y291" s="1168"/>
      <c r="Z291" s="1168"/>
    </row>
    <row r="292" spans="1:26" ht="25.5" customHeight="1">
      <c r="A292" s="1168"/>
      <c r="B292" s="1536"/>
      <c r="C292" s="523" t="s">
        <v>654</v>
      </c>
      <c r="D292" s="650" t="s">
        <v>655</v>
      </c>
      <c r="E292" s="1527" t="s">
        <v>656</v>
      </c>
      <c r="F292" s="650" t="s">
        <v>657</v>
      </c>
      <c r="G292" s="1528" t="s">
        <v>658</v>
      </c>
      <c r="H292" s="1168"/>
      <c r="I292" s="1168"/>
      <c r="J292" s="1168"/>
      <c r="K292" s="1168"/>
      <c r="L292" s="1168"/>
      <c r="M292" s="1168"/>
      <c r="N292" s="1168"/>
      <c r="O292" s="1168"/>
      <c r="P292" s="1168"/>
      <c r="Q292" s="1168"/>
      <c r="R292" s="1168"/>
      <c r="S292" s="1168"/>
      <c r="T292" s="1168"/>
      <c r="U292" s="1168"/>
      <c r="V292" s="1168"/>
      <c r="W292" s="1168"/>
      <c r="X292" s="1168"/>
      <c r="Y292" s="1168"/>
      <c r="Z292" s="1168"/>
    </row>
    <row r="293" spans="1:26" ht="14.25" customHeight="1">
      <c r="A293" s="1168"/>
      <c r="B293" s="1536" t="s">
        <v>659</v>
      </c>
      <c r="C293" s="1540">
        <v>12</v>
      </c>
      <c r="D293" s="783">
        <v>100</v>
      </c>
      <c r="E293" s="1529">
        <f>+D293/C293</f>
        <v>8.3333333333333339</v>
      </c>
      <c r="F293" s="1535">
        <v>1</v>
      </c>
      <c r="G293" s="1530">
        <f>+E293*F293</f>
        <v>8.3333333333333339</v>
      </c>
      <c r="H293" s="1168"/>
      <c r="I293" s="1168"/>
      <c r="J293" s="1168"/>
      <c r="K293" s="1168"/>
      <c r="L293" s="1168"/>
      <c r="M293" s="1168"/>
      <c r="N293" s="1168"/>
      <c r="O293" s="1168"/>
      <c r="P293" s="1168"/>
      <c r="Q293" s="1168"/>
      <c r="R293" s="1168"/>
      <c r="S293" s="1168"/>
      <c r="T293" s="1168"/>
      <c r="U293" s="1168"/>
      <c r="V293" s="1168"/>
      <c r="W293" s="1168"/>
      <c r="X293" s="1168"/>
      <c r="Y293" s="1168"/>
      <c r="Z293" s="1168"/>
    </row>
    <row r="294" spans="1:26" ht="14.25" customHeight="1">
      <c r="A294" s="1168"/>
      <c r="B294" s="1536" t="s">
        <v>667</v>
      </c>
      <c r="C294" s="1540"/>
      <c r="D294" s="783"/>
      <c r="E294" s="1529"/>
      <c r="F294" s="783"/>
      <c r="G294" s="1530"/>
      <c r="H294" s="1168"/>
      <c r="I294" s="1168"/>
      <c r="J294" s="1168"/>
      <c r="K294" s="1168"/>
      <c r="L294" s="1168"/>
      <c r="M294" s="1168"/>
      <c r="N294" s="1168"/>
      <c r="O294" s="1168"/>
      <c r="P294" s="1168"/>
      <c r="Q294" s="1168"/>
      <c r="R294" s="1168"/>
      <c r="S294" s="1168"/>
      <c r="T294" s="1168"/>
      <c r="U294" s="1168"/>
      <c r="V294" s="1168"/>
      <c r="W294" s="1168"/>
      <c r="X294" s="1168"/>
      <c r="Y294" s="1168"/>
      <c r="Z294" s="1168"/>
    </row>
    <row r="295" spans="1:26" ht="14.25" customHeight="1">
      <c r="A295" s="1168"/>
      <c r="B295" s="618" t="s">
        <v>724</v>
      </c>
      <c r="C295" s="223"/>
      <c r="D295" s="623"/>
      <c r="E295" s="699"/>
      <c r="F295" s="623"/>
      <c r="G295" s="699"/>
      <c r="H295" s="1168"/>
      <c r="I295" s="1168"/>
      <c r="J295" s="1168"/>
      <c r="K295" s="1168"/>
      <c r="L295" s="1168"/>
      <c r="M295" s="1168"/>
      <c r="N295" s="1168"/>
      <c r="O295" s="1168"/>
      <c r="P295" s="1168"/>
      <c r="Q295" s="1168"/>
      <c r="R295" s="1168"/>
      <c r="S295" s="1168"/>
      <c r="T295" s="1168"/>
      <c r="U295" s="1168"/>
      <c r="V295" s="1168"/>
      <c r="W295" s="1168"/>
      <c r="X295" s="1168"/>
      <c r="Y295" s="1168"/>
      <c r="Z295" s="1168"/>
    </row>
    <row r="296" spans="1:26" ht="14.25" customHeight="1">
      <c r="A296" s="1168"/>
      <c r="B296" s="618" t="s">
        <v>727</v>
      </c>
      <c r="C296" s="223"/>
      <c r="D296" s="623"/>
      <c r="E296" s="699"/>
      <c r="F296" s="623"/>
      <c r="G296" s="699"/>
      <c r="H296" s="1168"/>
      <c r="I296" s="1168"/>
      <c r="J296" s="1168"/>
      <c r="K296" s="1168"/>
      <c r="L296" s="1168"/>
      <c r="M296" s="1168"/>
      <c r="N296" s="1168"/>
      <c r="O296" s="1168"/>
      <c r="P296" s="1168"/>
      <c r="Q296" s="1168"/>
      <c r="R296" s="1168"/>
      <c r="S296" s="1168"/>
      <c r="T296" s="1168"/>
      <c r="U296" s="1168"/>
      <c r="V296" s="1168"/>
      <c r="W296" s="1168"/>
      <c r="X296" s="1168"/>
      <c r="Y296" s="1168"/>
      <c r="Z296" s="1168"/>
    </row>
    <row r="297" spans="1:26" ht="25.5" customHeight="1">
      <c r="A297" s="1168"/>
      <c r="B297" s="1536"/>
      <c r="C297" s="523" t="s">
        <v>654</v>
      </c>
      <c r="D297" s="650" t="s">
        <v>655</v>
      </c>
      <c r="E297" s="1527" t="s">
        <v>656</v>
      </c>
      <c r="F297" s="650" t="s">
        <v>657</v>
      </c>
      <c r="G297" s="1528" t="s">
        <v>658</v>
      </c>
      <c r="H297" s="1168"/>
      <c r="I297" s="1168"/>
      <c r="J297" s="1168"/>
      <c r="K297" s="1168"/>
      <c r="L297" s="1168"/>
      <c r="M297" s="1168"/>
      <c r="N297" s="1168"/>
      <c r="O297" s="1168"/>
      <c r="P297" s="1168"/>
      <c r="Q297" s="1168"/>
      <c r="R297" s="1168"/>
      <c r="S297" s="1168"/>
      <c r="T297" s="1168"/>
      <c r="U297" s="1168"/>
      <c r="V297" s="1168"/>
      <c r="W297" s="1168"/>
      <c r="X297" s="1168"/>
      <c r="Y297" s="1168"/>
      <c r="Z297" s="1168"/>
    </row>
    <row r="298" spans="1:26" ht="14.25" customHeight="1">
      <c r="A298" s="1168"/>
      <c r="B298" s="1536" t="s">
        <v>659</v>
      </c>
      <c r="C298" s="1540">
        <v>12</v>
      </c>
      <c r="D298" s="783">
        <v>100</v>
      </c>
      <c r="E298" s="1529">
        <f>+D298/C298</f>
        <v>8.3333333333333339</v>
      </c>
      <c r="F298" s="1535">
        <v>1</v>
      </c>
      <c r="G298" s="1530">
        <f>+E298*F298</f>
        <v>8.3333333333333339</v>
      </c>
      <c r="H298" s="1168"/>
      <c r="I298" s="1168"/>
      <c r="J298" s="1168"/>
      <c r="K298" s="1168"/>
      <c r="L298" s="1168"/>
      <c r="M298" s="1168"/>
      <c r="N298" s="1168"/>
      <c r="O298" s="1168"/>
      <c r="P298" s="1168"/>
      <c r="Q298" s="1168"/>
      <c r="R298" s="1168"/>
      <c r="S298" s="1168"/>
      <c r="T298" s="1168"/>
      <c r="U298" s="1168"/>
      <c r="V298" s="1168"/>
      <c r="W298" s="1168"/>
      <c r="X298" s="1168"/>
      <c r="Y298" s="1168"/>
      <c r="Z298" s="1168"/>
    </row>
    <row r="299" spans="1:26" ht="14.25" customHeight="1">
      <c r="A299" s="1168"/>
      <c r="B299" s="1536" t="s">
        <v>667</v>
      </c>
      <c r="C299" s="1540"/>
      <c r="D299" s="783"/>
      <c r="E299" s="1529"/>
      <c r="F299" s="783"/>
      <c r="G299" s="1530"/>
      <c r="H299" s="1168"/>
      <c r="I299" s="1168"/>
      <c r="J299" s="1168"/>
      <c r="K299" s="1168"/>
      <c r="L299" s="1168"/>
      <c r="M299" s="1168"/>
      <c r="N299" s="1168"/>
      <c r="O299" s="1168"/>
      <c r="P299" s="1168"/>
      <c r="Q299" s="1168"/>
      <c r="R299" s="1168"/>
      <c r="S299" s="1168"/>
      <c r="T299" s="1168"/>
      <c r="U299" s="1168"/>
      <c r="V299" s="1168"/>
      <c r="W299" s="1168"/>
      <c r="X299" s="1168"/>
      <c r="Y299" s="1168"/>
      <c r="Z299" s="1168"/>
    </row>
    <row r="300" spans="1:26" ht="14.25" customHeight="1">
      <c r="A300" s="1168"/>
      <c r="B300" s="618" t="s">
        <v>724</v>
      </c>
      <c r="C300" s="223"/>
      <c r="D300" s="623"/>
      <c r="E300" s="699"/>
      <c r="F300" s="623"/>
      <c r="G300" s="699"/>
      <c r="H300" s="1168"/>
      <c r="I300" s="1168"/>
      <c r="J300" s="1168"/>
      <c r="K300" s="1168"/>
      <c r="L300" s="1168"/>
      <c r="M300" s="1168"/>
      <c r="N300" s="1168"/>
      <c r="O300" s="1168"/>
      <c r="P300" s="1168"/>
      <c r="Q300" s="1168"/>
      <c r="R300" s="1168"/>
      <c r="S300" s="1168"/>
      <c r="T300" s="1168"/>
      <c r="U300" s="1168"/>
      <c r="V300" s="1168"/>
      <c r="W300" s="1168"/>
      <c r="X300" s="1168"/>
      <c r="Y300" s="1168"/>
      <c r="Z300" s="1168"/>
    </row>
    <row r="301" spans="1:26" ht="14.25" customHeight="1">
      <c r="A301" s="1168"/>
      <c r="B301" s="618" t="s">
        <v>728</v>
      </c>
      <c r="C301" s="223"/>
      <c r="D301" s="623"/>
      <c r="E301" s="699"/>
      <c r="F301" s="623"/>
      <c r="G301" s="699"/>
      <c r="H301" s="1168"/>
      <c r="I301" s="1168"/>
      <c r="J301" s="1168"/>
      <c r="K301" s="1168"/>
      <c r="L301" s="1168"/>
      <c r="M301" s="1168"/>
      <c r="N301" s="1168"/>
      <c r="O301" s="1168"/>
      <c r="P301" s="1168"/>
      <c r="Q301" s="1168"/>
      <c r="R301" s="1168"/>
      <c r="S301" s="1168"/>
      <c r="T301" s="1168"/>
      <c r="U301" s="1168"/>
      <c r="V301" s="1168"/>
      <c r="W301" s="1168"/>
      <c r="X301" s="1168"/>
      <c r="Y301" s="1168"/>
      <c r="Z301" s="1168"/>
    </row>
    <row r="302" spans="1:26" ht="25.5" customHeight="1">
      <c r="A302" s="1168"/>
      <c r="B302" s="1536"/>
      <c r="C302" s="523" t="s">
        <v>654</v>
      </c>
      <c r="D302" s="650" t="s">
        <v>655</v>
      </c>
      <c r="E302" s="1527" t="s">
        <v>656</v>
      </c>
      <c r="F302" s="650" t="s">
        <v>657</v>
      </c>
      <c r="G302" s="1528" t="s">
        <v>658</v>
      </c>
      <c r="H302" s="1168"/>
      <c r="I302" s="1168"/>
      <c r="J302" s="1168"/>
      <c r="K302" s="1168"/>
      <c r="L302" s="1168"/>
      <c r="M302" s="1168"/>
      <c r="N302" s="1168"/>
      <c r="O302" s="1168"/>
      <c r="P302" s="1168"/>
      <c r="Q302" s="1168"/>
      <c r="R302" s="1168"/>
      <c r="S302" s="1168"/>
      <c r="T302" s="1168"/>
      <c r="U302" s="1168"/>
      <c r="V302" s="1168"/>
      <c r="W302" s="1168"/>
      <c r="X302" s="1168"/>
      <c r="Y302" s="1168"/>
      <c r="Z302" s="1168"/>
    </row>
    <row r="303" spans="1:26" ht="14.25" customHeight="1">
      <c r="A303" s="1168"/>
      <c r="B303" s="1536" t="s">
        <v>659</v>
      </c>
      <c r="C303" s="1540">
        <v>12</v>
      </c>
      <c r="D303" s="783">
        <v>100</v>
      </c>
      <c r="E303" s="1529">
        <f>+D303/C303</f>
        <v>8.3333333333333339</v>
      </c>
      <c r="F303" s="1535">
        <v>1</v>
      </c>
      <c r="G303" s="1530">
        <f>+E303*F303</f>
        <v>8.3333333333333339</v>
      </c>
      <c r="H303" s="1168"/>
      <c r="I303" s="1168"/>
      <c r="J303" s="1168"/>
      <c r="K303" s="1168"/>
      <c r="L303" s="1168"/>
      <c r="M303" s="1168"/>
      <c r="N303" s="1168"/>
      <c r="O303" s="1168"/>
      <c r="P303" s="1168"/>
      <c r="Q303" s="1168"/>
      <c r="R303" s="1168"/>
      <c r="S303" s="1168"/>
      <c r="T303" s="1168"/>
      <c r="U303" s="1168"/>
      <c r="V303" s="1168"/>
      <c r="W303" s="1168"/>
      <c r="X303" s="1168"/>
      <c r="Y303" s="1168"/>
      <c r="Z303" s="1168"/>
    </row>
    <row r="304" spans="1:26" ht="14.25" customHeight="1">
      <c r="A304" s="1168"/>
      <c r="B304" s="1536" t="s">
        <v>667</v>
      </c>
      <c r="C304" s="1540"/>
      <c r="D304" s="783"/>
      <c r="E304" s="1529"/>
      <c r="F304" s="783"/>
      <c r="G304" s="1530"/>
      <c r="H304" s="1168"/>
      <c r="I304" s="1168"/>
      <c r="J304" s="1168"/>
      <c r="K304" s="1168"/>
      <c r="L304" s="1168"/>
      <c r="M304" s="1168"/>
      <c r="N304" s="1168"/>
      <c r="O304" s="1168"/>
      <c r="P304" s="1168"/>
      <c r="Q304" s="1168"/>
      <c r="R304" s="1168"/>
      <c r="S304" s="1168"/>
      <c r="T304" s="1168"/>
      <c r="U304" s="1168"/>
      <c r="V304" s="1168"/>
      <c r="W304" s="1168"/>
      <c r="X304" s="1168"/>
      <c r="Y304" s="1168"/>
      <c r="Z304" s="1168"/>
    </row>
    <row r="305" spans="1:26" ht="14.25" customHeight="1">
      <c r="A305" s="1168"/>
      <c r="B305" s="618" t="s">
        <v>729</v>
      </c>
      <c r="C305" s="223"/>
      <c r="D305" s="207"/>
      <c r="E305" s="202"/>
      <c r="F305" s="623"/>
      <c r="G305" s="699"/>
      <c r="H305" s="1168"/>
      <c r="I305" s="1168"/>
      <c r="J305" s="1168"/>
      <c r="K305" s="1168"/>
      <c r="L305" s="1168"/>
      <c r="M305" s="1168"/>
      <c r="N305" s="1168"/>
      <c r="O305" s="1168"/>
      <c r="P305" s="1168"/>
      <c r="Q305" s="1168"/>
      <c r="R305" s="1168"/>
      <c r="S305" s="1168"/>
      <c r="T305" s="1168"/>
      <c r="U305" s="1168"/>
      <c r="V305" s="1168"/>
      <c r="W305" s="1168"/>
      <c r="X305" s="1168"/>
      <c r="Y305" s="1168"/>
      <c r="Z305" s="1168"/>
    </row>
    <row r="306" spans="1:26" ht="14.25" customHeight="1">
      <c r="A306" s="1168"/>
      <c r="B306" s="618" t="s">
        <v>699</v>
      </c>
      <c r="C306" s="223"/>
      <c r="D306" s="207"/>
      <c r="E306" s="202"/>
      <c r="F306" s="623"/>
      <c r="G306" s="699"/>
      <c r="H306" s="1168"/>
      <c r="I306" s="1168"/>
      <c r="J306" s="1168"/>
      <c r="K306" s="1168"/>
      <c r="L306" s="1168"/>
      <c r="M306" s="1168"/>
      <c r="N306" s="1168"/>
      <c r="O306" s="1168"/>
      <c r="P306" s="1168"/>
      <c r="Q306" s="1168"/>
      <c r="R306" s="1168"/>
      <c r="S306" s="1168"/>
      <c r="T306" s="1168"/>
      <c r="U306" s="1168"/>
      <c r="V306" s="1168"/>
      <c r="W306" s="1168"/>
      <c r="X306" s="1168"/>
      <c r="Y306" s="1168"/>
      <c r="Z306" s="1168"/>
    </row>
    <row r="307" spans="1:26" ht="25.5" customHeight="1">
      <c r="A307" s="1168"/>
      <c r="B307" s="1536"/>
      <c r="C307" s="523" t="s">
        <v>654</v>
      </c>
      <c r="D307" s="523" t="s">
        <v>655</v>
      </c>
      <c r="E307" s="1537" t="s">
        <v>656</v>
      </c>
      <c r="F307" s="650" t="s">
        <v>657</v>
      </c>
      <c r="G307" s="1528" t="s">
        <v>658</v>
      </c>
      <c r="H307" s="1168"/>
      <c r="I307" s="1168"/>
      <c r="J307" s="1168"/>
      <c r="K307" s="1168"/>
      <c r="L307" s="1168"/>
      <c r="M307" s="1168"/>
      <c r="N307" s="1168"/>
      <c r="O307" s="1168"/>
      <c r="P307" s="1168"/>
      <c r="Q307" s="1168"/>
      <c r="R307" s="1168"/>
      <c r="S307" s="1168"/>
      <c r="T307" s="1168"/>
      <c r="U307" s="1168"/>
      <c r="V307" s="1168"/>
      <c r="W307" s="1168"/>
      <c r="X307" s="1168"/>
      <c r="Y307" s="1168"/>
      <c r="Z307" s="1168"/>
    </row>
    <row r="308" spans="1:26" ht="14.25" customHeight="1">
      <c r="A308" s="1168"/>
      <c r="B308" s="1536" t="s">
        <v>659</v>
      </c>
      <c r="C308" s="1538">
        <v>9</v>
      </c>
      <c r="D308" s="1540">
        <v>100</v>
      </c>
      <c r="E308" s="1539">
        <f>+D308/C308</f>
        <v>11.111111111111111</v>
      </c>
      <c r="F308" s="1535">
        <v>0</v>
      </c>
      <c r="G308" s="1530">
        <f>+E308*F308</f>
        <v>0</v>
      </c>
      <c r="H308" s="1551">
        <v>3</v>
      </c>
      <c r="I308" s="1168"/>
      <c r="J308" s="1168"/>
      <c r="K308" s="1168"/>
      <c r="L308" s="1168"/>
      <c r="M308" s="1168"/>
      <c r="N308" s="1168"/>
      <c r="O308" s="1168"/>
      <c r="P308" s="1168"/>
      <c r="Q308" s="1168"/>
      <c r="R308" s="1168"/>
      <c r="S308" s="1168"/>
      <c r="T308" s="1168"/>
      <c r="U308" s="1168"/>
      <c r="V308" s="1168"/>
      <c r="W308" s="1168"/>
      <c r="X308" s="1168"/>
      <c r="Y308" s="1168"/>
      <c r="Z308" s="1168"/>
    </row>
    <row r="309" spans="1:26" ht="14.25" customHeight="1">
      <c r="A309" s="1168"/>
      <c r="B309" s="1536" t="s">
        <v>667</v>
      </c>
      <c r="C309" s="1540"/>
      <c r="D309" s="1540"/>
      <c r="E309" s="1539"/>
      <c r="F309" s="783"/>
      <c r="G309" s="1530"/>
      <c r="H309" s="1168"/>
      <c r="I309" s="1168"/>
      <c r="J309" s="1168"/>
      <c r="K309" s="1168"/>
      <c r="L309" s="1168"/>
      <c r="M309" s="1168"/>
      <c r="N309" s="1168"/>
      <c r="O309" s="1168"/>
      <c r="P309" s="1168"/>
      <c r="Q309" s="1168"/>
      <c r="R309" s="1168"/>
      <c r="S309" s="1168"/>
      <c r="T309" s="1168"/>
      <c r="U309" s="1168"/>
      <c r="V309" s="1168"/>
      <c r="W309" s="1168"/>
      <c r="X309" s="1168"/>
      <c r="Y309" s="1168"/>
      <c r="Z309" s="1168"/>
    </row>
    <row r="310" spans="1:26" ht="14.25" customHeight="1">
      <c r="A310" s="1168"/>
      <c r="B310" s="618" t="s">
        <v>729</v>
      </c>
      <c r="C310" s="223"/>
      <c r="D310" s="207"/>
      <c r="E310" s="202"/>
      <c r="F310" s="623"/>
      <c r="G310" s="699"/>
      <c r="H310" s="1168"/>
      <c r="I310" s="1168"/>
      <c r="J310" s="1168"/>
      <c r="K310" s="1168"/>
      <c r="L310" s="1168"/>
      <c r="M310" s="1168"/>
      <c r="N310" s="1168"/>
      <c r="O310" s="1168"/>
      <c r="P310" s="1168"/>
      <c r="Q310" s="1168"/>
      <c r="R310" s="1168"/>
      <c r="S310" s="1168"/>
      <c r="T310" s="1168"/>
      <c r="U310" s="1168"/>
      <c r="V310" s="1168"/>
      <c r="W310" s="1168"/>
      <c r="X310" s="1168"/>
      <c r="Y310" s="1168"/>
      <c r="Z310" s="1168"/>
    </row>
    <row r="311" spans="1:26" ht="14.25" customHeight="1">
      <c r="A311" s="1168"/>
      <c r="B311" s="618" t="s">
        <v>730</v>
      </c>
      <c r="C311" s="223"/>
      <c r="D311" s="207"/>
      <c r="E311" s="202"/>
      <c r="F311" s="623"/>
      <c r="G311" s="699"/>
      <c r="H311" s="1168"/>
      <c r="I311" s="1168"/>
      <c r="J311" s="1168"/>
      <c r="K311" s="1168"/>
      <c r="L311" s="1168"/>
      <c r="M311" s="1168"/>
      <c r="N311" s="1168"/>
      <c r="O311" s="1168"/>
      <c r="P311" s="1168"/>
      <c r="Q311" s="1168"/>
      <c r="R311" s="1168"/>
      <c r="S311" s="1168"/>
      <c r="T311" s="1168"/>
      <c r="U311" s="1168"/>
      <c r="V311" s="1168"/>
      <c r="W311" s="1168"/>
      <c r="X311" s="1168"/>
      <c r="Y311" s="1168"/>
      <c r="Z311" s="1168"/>
    </row>
    <row r="312" spans="1:26" ht="25.5" customHeight="1">
      <c r="A312" s="1168"/>
      <c r="B312" s="1536"/>
      <c r="C312" s="523" t="s">
        <v>654</v>
      </c>
      <c r="D312" s="523" t="s">
        <v>655</v>
      </c>
      <c r="E312" s="1537" t="s">
        <v>656</v>
      </c>
      <c r="F312" s="650" t="s">
        <v>657</v>
      </c>
      <c r="G312" s="1528" t="s">
        <v>658</v>
      </c>
      <c r="H312" s="1168"/>
      <c r="I312" s="1168"/>
      <c r="J312" s="1168"/>
      <c r="K312" s="1168"/>
      <c r="L312" s="1168"/>
      <c r="M312" s="1168"/>
      <c r="N312" s="1168"/>
      <c r="O312" s="1168"/>
      <c r="P312" s="1168"/>
      <c r="Q312" s="1168"/>
      <c r="R312" s="1168"/>
      <c r="S312" s="1168"/>
      <c r="T312" s="1168"/>
      <c r="U312" s="1168"/>
      <c r="V312" s="1168"/>
      <c r="W312" s="1168"/>
      <c r="X312" s="1168"/>
      <c r="Y312" s="1168"/>
      <c r="Z312" s="1168"/>
    </row>
    <row r="313" spans="1:26" ht="14.25" customHeight="1">
      <c r="A313" s="1168"/>
      <c r="B313" s="1536" t="s">
        <v>659</v>
      </c>
      <c r="C313" s="1538">
        <v>2</v>
      </c>
      <c r="D313" s="1540">
        <v>100</v>
      </c>
      <c r="E313" s="1539">
        <f>+D313/C313</f>
        <v>50</v>
      </c>
      <c r="F313" s="1535">
        <v>0</v>
      </c>
      <c r="G313" s="1530">
        <f>+E313*F313</f>
        <v>0</v>
      </c>
      <c r="H313" s="1168"/>
      <c r="I313" s="1168"/>
      <c r="J313" s="1168"/>
      <c r="K313" s="1168"/>
      <c r="L313" s="1168"/>
      <c r="M313" s="1168"/>
      <c r="N313" s="1168"/>
      <c r="O313" s="1168"/>
      <c r="P313" s="1168"/>
      <c r="Q313" s="1168"/>
      <c r="R313" s="1168"/>
      <c r="S313" s="1168"/>
      <c r="T313" s="1168"/>
      <c r="U313" s="1168"/>
      <c r="V313" s="1168"/>
      <c r="W313" s="1168"/>
      <c r="X313" s="1168"/>
      <c r="Y313" s="1168"/>
      <c r="Z313" s="1168"/>
    </row>
    <row r="314" spans="1:26" ht="14.25" customHeight="1">
      <c r="A314" s="1168"/>
      <c r="B314" s="1536" t="s">
        <v>667</v>
      </c>
      <c r="C314" s="1540"/>
      <c r="D314" s="1540"/>
      <c r="E314" s="1539"/>
      <c r="F314" s="783"/>
      <c r="G314" s="1530"/>
      <c r="H314" s="1168"/>
      <c r="I314" s="1168"/>
      <c r="J314" s="1168"/>
      <c r="K314" s="1168"/>
      <c r="L314" s="1168"/>
      <c r="M314" s="1168"/>
      <c r="N314" s="1168"/>
      <c r="O314" s="1168"/>
      <c r="P314" s="1168"/>
      <c r="Q314" s="1168"/>
      <c r="R314" s="1168"/>
      <c r="S314" s="1168"/>
      <c r="T314" s="1168"/>
      <c r="U314" s="1168"/>
      <c r="V314" s="1168"/>
      <c r="W314" s="1168"/>
      <c r="X314" s="1168"/>
      <c r="Y314" s="1168"/>
      <c r="Z314" s="1168"/>
    </row>
    <row r="315" spans="1:26" ht="14.25" customHeight="1">
      <c r="A315" s="1168"/>
      <c r="B315" s="1542" t="s">
        <v>731</v>
      </c>
      <c r="C315" s="223"/>
      <c r="D315" s="207"/>
      <c r="E315" s="202"/>
      <c r="F315" s="623"/>
      <c r="G315" s="699"/>
      <c r="H315" s="1168"/>
      <c r="I315" s="1168"/>
      <c r="J315" s="1168"/>
      <c r="K315" s="1168"/>
      <c r="L315" s="1168"/>
      <c r="M315" s="1168"/>
      <c r="N315" s="1168"/>
      <c r="O315" s="1168"/>
      <c r="P315" s="1168"/>
      <c r="Q315" s="1168"/>
      <c r="R315" s="1168"/>
      <c r="S315" s="1168"/>
      <c r="T315" s="1168"/>
      <c r="U315" s="1168"/>
      <c r="V315" s="1168"/>
      <c r="W315" s="1168"/>
      <c r="X315" s="1168"/>
      <c r="Y315" s="1168"/>
      <c r="Z315" s="1168"/>
    </row>
    <row r="316" spans="1:26" ht="14.25" customHeight="1">
      <c r="A316" s="1168"/>
      <c r="B316" s="618" t="s">
        <v>732</v>
      </c>
      <c r="C316" s="223"/>
      <c r="D316" s="207"/>
      <c r="E316" s="202"/>
      <c r="F316" s="623"/>
      <c r="G316" s="699"/>
      <c r="H316" s="1168"/>
      <c r="I316" s="1168"/>
      <c r="J316" s="1168"/>
      <c r="K316" s="1168"/>
      <c r="L316" s="1168"/>
      <c r="M316" s="1168"/>
      <c r="N316" s="1168"/>
      <c r="O316" s="1168"/>
      <c r="P316" s="1168"/>
      <c r="Q316" s="1168"/>
      <c r="R316" s="1168"/>
      <c r="S316" s="1168"/>
      <c r="T316" s="1168"/>
      <c r="U316" s="1168"/>
      <c r="V316" s="1168"/>
      <c r="W316" s="1168"/>
      <c r="X316" s="1168"/>
      <c r="Y316" s="1168"/>
      <c r="Z316" s="1168"/>
    </row>
    <row r="317" spans="1:26" ht="14.25" customHeight="1">
      <c r="A317" s="1168"/>
      <c r="B317" s="618" t="s">
        <v>733</v>
      </c>
      <c r="C317" s="223"/>
      <c r="D317" s="207"/>
      <c r="E317" s="202"/>
      <c r="F317" s="623"/>
      <c r="G317" s="699"/>
      <c r="H317" s="1168"/>
      <c r="I317" s="1168"/>
      <c r="J317" s="1168"/>
      <c r="K317" s="1168"/>
      <c r="L317" s="1168"/>
      <c r="M317" s="1168"/>
      <c r="N317" s="1168"/>
      <c r="O317" s="1168"/>
      <c r="P317" s="1168"/>
      <c r="Q317" s="1168"/>
      <c r="R317" s="1168"/>
      <c r="S317" s="1168"/>
      <c r="T317" s="1168"/>
      <c r="U317" s="1168"/>
      <c r="V317" s="1168"/>
      <c r="W317" s="1168"/>
      <c r="X317" s="1168"/>
      <c r="Y317" s="1168"/>
      <c r="Z317" s="1168"/>
    </row>
    <row r="318" spans="1:26" ht="25.5" customHeight="1">
      <c r="A318" s="1168"/>
      <c r="B318" s="1536"/>
      <c r="C318" s="523" t="s">
        <v>654</v>
      </c>
      <c r="D318" s="523" t="s">
        <v>655</v>
      </c>
      <c r="E318" s="1537" t="s">
        <v>656</v>
      </c>
      <c r="F318" s="650" t="s">
        <v>657</v>
      </c>
      <c r="G318" s="1528" t="s">
        <v>658</v>
      </c>
      <c r="H318" s="1168"/>
      <c r="I318" s="1168"/>
      <c r="J318" s="1168"/>
      <c r="K318" s="1168"/>
      <c r="L318" s="1168"/>
      <c r="M318" s="1168"/>
      <c r="N318" s="1168"/>
      <c r="O318" s="1168"/>
      <c r="P318" s="1168"/>
      <c r="Q318" s="1168"/>
      <c r="R318" s="1168"/>
      <c r="S318" s="1168"/>
      <c r="T318" s="1168"/>
      <c r="U318" s="1168"/>
      <c r="V318" s="1168"/>
      <c r="W318" s="1168"/>
      <c r="X318" s="1168"/>
      <c r="Y318" s="1168"/>
      <c r="Z318" s="1168"/>
    </row>
    <row r="319" spans="1:26" ht="14.25" customHeight="1">
      <c r="A319" s="1168"/>
      <c r="B319" s="1536" t="s">
        <v>659</v>
      </c>
      <c r="C319" s="1540">
        <v>12</v>
      </c>
      <c r="D319" s="1540">
        <v>100</v>
      </c>
      <c r="E319" s="1539">
        <f>+D319/C319</f>
        <v>8.3333333333333339</v>
      </c>
      <c r="F319" s="1535">
        <v>1</v>
      </c>
      <c r="G319" s="1530">
        <f>+E319*F319</f>
        <v>8.3333333333333339</v>
      </c>
      <c r="H319" s="1168"/>
      <c r="I319" s="1168"/>
      <c r="J319" s="1168"/>
      <c r="K319" s="1168"/>
      <c r="L319" s="1168"/>
      <c r="M319" s="1168"/>
      <c r="N319" s="1168"/>
      <c r="O319" s="1168"/>
      <c r="P319" s="1168"/>
      <c r="Q319" s="1168"/>
      <c r="R319" s="1168"/>
      <c r="S319" s="1168"/>
      <c r="T319" s="1168"/>
      <c r="U319" s="1168"/>
      <c r="V319" s="1168"/>
      <c r="W319" s="1168"/>
      <c r="X319" s="1168"/>
      <c r="Y319" s="1168"/>
      <c r="Z319" s="1168"/>
    </row>
    <row r="320" spans="1:26" ht="14.25" customHeight="1">
      <c r="A320" s="1168"/>
      <c r="B320" s="1536" t="s">
        <v>667</v>
      </c>
      <c r="C320" s="1540"/>
      <c r="D320" s="1540"/>
      <c r="E320" s="1539"/>
      <c r="F320" s="783"/>
      <c r="G320" s="1530"/>
      <c r="H320" s="1168"/>
      <c r="I320" s="1168"/>
      <c r="J320" s="1168"/>
      <c r="K320" s="1168"/>
      <c r="L320" s="1168"/>
      <c r="M320" s="1168"/>
      <c r="N320" s="1168"/>
      <c r="O320" s="1168"/>
      <c r="P320" s="1168"/>
      <c r="Q320" s="1168"/>
      <c r="R320" s="1168"/>
      <c r="S320" s="1168"/>
      <c r="T320" s="1168"/>
      <c r="U320" s="1168"/>
      <c r="V320" s="1168"/>
      <c r="W320" s="1168"/>
      <c r="X320" s="1168"/>
      <c r="Y320" s="1168"/>
      <c r="Z320" s="1168"/>
    </row>
    <row r="321" spans="1:26" ht="14.25" customHeight="1">
      <c r="A321" s="1168"/>
      <c r="B321" s="618" t="s">
        <v>732</v>
      </c>
      <c r="C321" s="223"/>
      <c r="D321" s="207"/>
      <c r="E321" s="202"/>
      <c r="F321" s="623"/>
      <c r="G321" s="699"/>
      <c r="H321" s="1168"/>
      <c r="I321" s="1168"/>
      <c r="J321" s="1168"/>
      <c r="K321" s="1168"/>
      <c r="L321" s="1168"/>
      <c r="M321" s="1168"/>
      <c r="N321" s="1168"/>
      <c r="O321" s="1168"/>
      <c r="P321" s="1168"/>
      <c r="Q321" s="1168"/>
      <c r="R321" s="1168"/>
      <c r="S321" s="1168"/>
      <c r="T321" s="1168"/>
      <c r="U321" s="1168"/>
      <c r="V321" s="1168"/>
      <c r="W321" s="1168"/>
      <c r="X321" s="1168"/>
      <c r="Y321" s="1168"/>
      <c r="Z321" s="1168"/>
    </row>
    <row r="322" spans="1:26" ht="14.25" customHeight="1">
      <c r="A322" s="1168"/>
      <c r="B322" s="618" t="s">
        <v>734</v>
      </c>
      <c r="C322" s="223"/>
      <c r="D322" s="207"/>
      <c r="E322" s="202"/>
      <c r="F322" s="623"/>
      <c r="G322" s="699"/>
      <c r="H322" s="1168"/>
      <c r="I322" s="1168"/>
      <c r="J322" s="1168"/>
      <c r="K322" s="1168"/>
      <c r="L322" s="1168"/>
      <c r="M322" s="1168"/>
      <c r="N322" s="1168"/>
      <c r="O322" s="1168"/>
      <c r="P322" s="1168"/>
      <c r="Q322" s="1168"/>
      <c r="R322" s="1168"/>
      <c r="S322" s="1168"/>
      <c r="T322" s="1168"/>
      <c r="U322" s="1168"/>
      <c r="V322" s="1168"/>
      <c r="W322" s="1168"/>
      <c r="X322" s="1168"/>
      <c r="Y322" s="1168"/>
      <c r="Z322" s="1168"/>
    </row>
    <row r="323" spans="1:26" ht="25.5" customHeight="1">
      <c r="A323" s="1168"/>
      <c r="B323" s="1536"/>
      <c r="C323" s="523" t="s">
        <v>654</v>
      </c>
      <c r="D323" s="523" t="s">
        <v>655</v>
      </c>
      <c r="E323" s="1537" t="s">
        <v>656</v>
      </c>
      <c r="F323" s="650" t="s">
        <v>657</v>
      </c>
      <c r="G323" s="1528" t="s">
        <v>658</v>
      </c>
      <c r="H323" s="1168"/>
      <c r="I323" s="1168"/>
      <c r="J323" s="1168"/>
      <c r="K323" s="1168"/>
      <c r="L323" s="1168"/>
      <c r="M323" s="1168"/>
      <c r="N323" s="1168"/>
      <c r="O323" s="1168"/>
      <c r="P323" s="1168"/>
      <c r="Q323" s="1168"/>
      <c r="R323" s="1168"/>
      <c r="S323" s="1168"/>
      <c r="T323" s="1168"/>
      <c r="U323" s="1168"/>
      <c r="V323" s="1168"/>
      <c r="W323" s="1168"/>
      <c r="X323" s="1168"/>
      <c r="Y323" s="1168"/>
      <c r="Z323" s="1168"/>
    </row>
    <row r="324" spans="1:26" ht="14.25" customHeight="1">
      <c r="A324" s="1168"/>
      <c r="B324" s="1536" t="s">
        <v>659</v>
      </c>
      <c r="C324" s="1538">
        <v>32</v>
      </c>
      <c r="D324" s="1540">
        <v>100</v>
      </c>
      <c r="E324" s="1539">
        <f>+D324/C324</f>
        <v>3.125</v>
      </c>
      <c r="F324" s="1535">
        <v>0</v>
      </c>
      <c r="G324" s="1530">
        <f>+E324*F324</f>
        <v>0</v>
      </c>
      <c r="H324" s="1551">
        <v>4</v>
      </c>
      <c r="I324" s="1168"/>
      <c r="J324" s="1168"/>
      <c r="K324" s="1168"/>
      <c r="L324" s="1168"/>
      <c r="M324" s="1168"/>
      <c r="N324" s="1168"/>
      <c r="O324" s="1168"/>
      <c r="P324" s="1168"/>
      <c r="Q324" s="1168"/>
      <c r="R324" s="1168"/>
      <c r="S324" s="1168"/>
      <c r="T324" s="1168"/>
      <c r="U324" s="1168"/>
      <c r="V324" s="1168"/>
      <c r="W324" s="1168"/>
      <c r="X324" s="1168"/>
      <c r="Y324" s="1168"/>
      <c r="Z324" s="1168"/>
    </row>
    <row r="325" spans="1:26" ht="14.25" customHeight="1">
      <c r="A325" s="1168"/>
      <c r="B325" s="1536" t="s">
        <v>667</v>
      </c>
      <c r="C325" s="1540"/>
      <c r="D325" s="1540"/>
      <c r="E325" s="1539"/>
      <c r="F325" s="783"/>
      <c r="G325" s="1530"/>
      <c r="H325" s="1168"/>
      <c r="I325" s="1168"/>
      <c r="J325" s="1168"/>
      <c r="K325" s="1168"/>
      <c r="L325" s="1168"/>
      <c r="M325" s="1168"/>
      <c r="N325" s="1168"/>
      <c r="O325" s="1168"/>
      <c r="P325" s="1168"/>
      <c r="Q325" s="1168"/>
      <c r="R325" s="1168"/>
      <c r="S325" s="1168"/>
      <c r="T325" s="1168"/>
      <c r="U325" s="1168"/>
      <c r="V325" s="1168"/>
      <c r="W325" s="1168"/>
      <c r="X325" s="1168"/>
      <c r="Y325" s="1168"/>
      <c r="Z325" s="1168"/>
    </row>
    <row r="326" spans="1:26" ht="14.25" customHeight="1">
      <c r="A326" s="1168"/>
      <c r="B326" s="618" t="s">
        <v>732</v>
      </c>
      <c r="C326" s="223"/>
      <c r="D326" s="207"/>
      <c r="E326" s="202"/>
      <c r="F326" s="623"/>
      <c r="G326" s="699"/>
      <c r="H326" s="1168"/>
      <c r="I326" s="1168"/>
      <c r="J326" s="1168"/>
      <c r="K326" s="1168"/>
      <c r="L326" s="1168"/>
      <c r="M326" s="1168"/>
      <c r="N326" s="1168"/>
      <c r="O326" s="1168"/>
      <c r="P326" s="1168"/>
      <c r="Q326" s="1168"/>
      <c r="R326" s="1168"/>
      <c r="S326" s="1168"/>
      <c r="T326" s="1168"/>
      <c r="U326" s="1168"/>
      <c r="V326" s="1168"/>
      <c r="W326" s="1168"/>
      <c r="X326" s="1168"/>
      <c r="Y326" s="1168"/>
      <c r="Z326" s="1168"/>
    </row>
    <row r="327" spans="1:26" ht="14.25" customHeight="1">
      <c r="A327" s="1168"/>
      <c r="B327" s="618" t="s">
        <v>735</v>
      </c>
      <c r="C327" s="223"/>
      <c r="D327" s="207"/>
      <c r="E327" s="202"/>
      <c r="F327" s="623"/>
      <c r="G327" s="699"/>
      <c r="H327" s="1168"/>
      <c r="I327" s="1168"/>
      <c r="J327" s="1168"/>
      <c r="K327" s="1168"/>
      <c r="L327" s="1168"/>
      <c r="M327" s="1168"/>
      <c r="N327" s="1168"/>
      <c r="O327" s="1168"/>
      <c r="P327" s="1168"/>
      <c r="Q327" s="1168"/>
      <c r="R327" s="1168"/>
      <c r="S327" s="1168"/>
      <c r="T327" s="1168"/>
      <c r="U327" s="1168"/>
      <c r="V327" s="1168"/>
      <c r="W327" s="1168"/>
      <c r="X327" s="1168"/>
      <c r="Y327" s="1168"/>
      <c r="Z327" s="1168"/>
    </row>
    <row r="328" spans="1:26" ht="25.5" customHeight="1">
      <c r="A328" s="1168"/>
      <c r="B328" s="1536"/>
      <c r="C328" s="523" t="s">
        <v>654</v>
      </c>
      <c r="D328" s="523" t="s">
        <v>655</v>
      </c>
      <c r="E328" s="1537" t="s">
        <v>656</v>
      </c>
      <c r="F328" s="650" t="s">
        <v>657</v>
      </c>
      <c r="G328" s="1528" t="s">
        <v>658</v>
      </c>
      <c r="H328" s="1168"/>
      <c r="I328" s="1168"/>
      <c r="J328" s="1168"/>
      <c r="K328" s="1168"/>
      <c r="L328" s="1168"/>
      <c r="M328" s="1168"/>
      <c r="N328" s="1168"/>
      <c r="O328" s="1168"/>
      <c r="P328" s="1168"/>
      <c r="Q328" s="1168"/>
      <c r="R328" s="1168"/>
      <c r="S328" s="1168"/>
      <c r="T328" s="1168"/>
      <c r="U328" s="1168"/>
      <c r="V328" s="1168"/>
      <c r="W328" s="1168"/>
      <c r="X328" s="1168"/>
      <c r="Y328" s="1168"/>
      <c r="Z328" s="1168"/>
    </row>
    <row r="329" spans="1:26" ht="14.25" customHeight="1">
      <c r="A329" s="1168"/>
      <c r="B329" s="1536" t="s">
        <v>659</v>
      </c>
      <c r="C329" s="1538">
        <v>32</v>
      </c>
      <c r="D329" s="1540">
        <v>100</v>
      </c>
      <c r="E329" s="1539">
        <f>+D329/C329</f>
        <v>3.125</v>
      </c>
      <c r="F329" s="1535">
        <v>1</v>
      </c>
      <c r="G329" s="1530">
        <f>+E329*F329</f>
        <v>3.125</v>
      </c>
      <c r="H329" s="1551">
        <v>9</v>
      </c>
      <c r="I329" s="1168"/>
      <c r="J329" s="1168"/>
      <c r="K329" s="1168"/>
      <c r="L329" s="1168"/>
      <c r="M329" s="1168"/>
      <c r="N329" s="1168"/>
      <c r="O329" s="1168"/>
      <c r="P329" s="1168"/>
      <c r="Q329" s="1168"/>
      <c r="R329" s="1168"/>
      <c r="S329" s="1168"/>
      <c r="T329" s="1168"/>
      <c r="U329" s="1168"/>
      <c r="V329" s="1168"/>
      <c r="W329" s="1168"/>
      <c r="X329" s="1168"/>
      <c r="Y329" s="1168"/>
      <c r="Z329" s="1168"/>
    </row>
    <row r="330" spans="1:26" ht="14.25" customHeight="1">
      <c r="A330" s="1168"/>
      <c r="B330" s="1536" t="s">
        <v>667</v>
      </c>
      <c r="C330" s="1540"/>
      <c r="D330" s="1540"/>
      <c r="E330" s="1539"/>
      <c r="F330" s="783"/>
      <c r="G330" s="1530"/>
      <c r="H330" s="1168"/>
      <c r="I330" s="1168"/>
      <c r="J330" s="1168"/>
      <c r="K330" s="1168"/>
      <c r="L330" s="1168"/>
      <c r="M330" s="1168"/>
      <c r="N330" s="1168"/>
      <c r="O330" s="1168"/>
      <c r="P330" s="1168"/>
      <c r="Q330" s="1168"/>
      <c r="R330" s="1168"/>
      <c r="S330" s="1168"/>
      <c r="T330" s="1168"/>
      <c r="U330" s="1168"/>
      <c r="V330" s="1168"/>
      <c r="W330" s="1168"/>
      <c r="X330" s="1168"/>
      <c r="Y330" s="1168"/>
      <c r="Z330" s="1168"/>
    </row>
    <row r="331" spans="1:26" ht="14.25" customHeight="1">
      <c r="A331" s="1168"/>
      <c r="B331" s="618" t="s">
        <v>732</v>
      </c>
      <c r="C331" s="223"/>
      <c r="D331" s="207"/>
      <c r="E331" s="202"/>
      <c r="F331" s="623"/>
      <c r="G331" s="699"/>
      <c r="H331" s="1168"/>
      <c r="I331" s="1168"/>
      <c r="J331" s="1168"/>
      <c r="K331" s="1168"/>
      <c r="L331" s="1168"/>
      <c r="M331" s="1168"/>
      <c r="N331" s="1168"/>
      <c r="O331" s="1168"/>
      <c r="P331" s="1168"/>
      <c r="Q331" s="1168"/>
      <c r="R331" s="1168"/>
      <c r="S331" s="1168"/>
      <c r="T331" s="1168"/>
      <c r="U331" s="1168"/>
      <c r="V331" s="1168"/>
      <c r="W331" s="1168"/>
      <c r="X331" s="1168"/>
      <c r="Y331" s="1168"/>
      <c r="Z331" s="1168"/>
    </row>
    <row r="332" spans="1:26" ht="14.25" customHeight="1">
      <c r="A332" s="1168"/>
      <c r="B332" s="618" t="s">
        <v>736</v>
      </c>
      <c r="C332" s="223"/>
      <c r="D332" s="207"/>
      <c r="E332" s="202"/>
      <c r="F332" s="623"/>
      <c r="G332" s="699"/>
      <c r="H332" s="1168"/>
      <c r="I332" s="1168"/>
      <c r="J332" s="1168"/>
      <c r="K332" s="1168"/>
      <c r="L332" s="1168"/>
      <c r="M332" s="1168"/>
      <c r="N332" s="1168"/>
      <c r="O332" s="1168"/>
      <c r="P332" s="1168"/>
      <c r="Q332" s="1168"/>
      <c r="R332" s="1168"/>
      <c r="S332" s="1168"/>
      <c r="T332" s="1168"/>
      <c r="U332" s="1168"/>
      <c r="V332" s="1168"/>
      <c r="W332" s="1168"/>
      <c r="X332" s="1168"/>
      <c r="Y332" s="1168"/>
      <c r="Z332" s="1168"/>
    </row>
    <row r="333" spans="1:26" ht="25.5" customHeight="1">
      <c r="A333" s="1168"/>
      <c r="B333" s="1536"/>
      <c r="C333" s="523" t="s">
        <v>654</v>
      </c>
      <c r="D333" s="523" t="s">
        <v>655</v>
      </c>
      <c r="E333" s="1537" t="s">
        <v>656</v>
      </c>
      <c r="F333" s="650" t="s">
        <v>657</v>
      </c>
      <c r="G333" s="1528" t="s">
        <v>658</v>
      </c>
      <c r="H333" s="1168"/>
      <c r="I333" s="1168"/>
      <c r="J333" s="1168"/>
      <c r="K333" s="1168"/>
      <c r="L333" s="1168"/>
      <c r="M333" s="1168"/>
      <c r="N333" s="1168"/>
      <c r="O333" s="1168"/>
      <c r="P333" s="1168"/>
      <c r="Q333" s="1168"/>
      <c r="R333" s="1168"/>
      <c r="S333" s="1168"/>
      <c r="T333" s="1168"/>
      <c r="U333" s="1168"/>
      <c r="V333" s="1168"/>
      <c r="W333" s="1168"/>
      <c r="X333" s="1168"/>
      <c r="Y333" s="1168"/>
      <c r="Z333" s="1168"/>
    </row>
    <row r="334" spans="1:26" ht="14.25" customHeight="1">
      <c r="A334" s="1168"/>
      <c r="B334" s="1536" t="s">
        <v>659</v>
      </c>
      <c r="C334" s="1538">
        <v>9</v>
      </c>
      <c r="D334" s="1540">
        <v>100</v>
      </c>
      <c r="E334" s="1539">
        <f>+D334/C334</f>
        <v>11.111111111111111</v>
      </c>
      <c r="F334" s="1535">
        <v>0</v>
      </c>
      <c r="G334" s="1530">
        <f>+E334*F334</f>
        <v>0</v>
      </c>
      <c r="H334" s="1551">
        <v>4</v>
      </c>
      <c r="I334" s="1168"/>
      <c r="J334" s="1168"/>
      <c r="K334" s="1168"/>
      <c r="L334" s="1168"/>
      <c r="M334" s="1168"/>
      <c r="N334" s="1168"/>
      <c r="O334" s="1168"/>
      <c r="P334" s="1168"/>
      <c r="Q334" s="1168"/>
      <c r="R334" s="1168"/>
      <c r="S334" s="1168"/>
      <c r="T334" s="1168"/>
      <c r="U334" s="1168"/>
      <c r="V334" s="1168"/>
      <c r="W334" s="1168"/>
      <c r="X334" s="1168"/>
      <c r="Y334" s="1168"/>
      <c r="Z334" s="1168"/>
    </row>
    <row r="335" spans="1:26" ht="14.25" customHeight="1">
      <c r="A335" s="1168"/>
      <c r="B335" s="1536" t="s">
        <v>667</v>
      </c>
      <c r="C335" s="1540"/>
      <c r="D335" s="1540"/>
      <c r="E335" s="1539"/>
      <c r="F335" s="783"/>
      <c r="G335" s="1530"/>
      <c r="H335" s="1168"/>
      <c r="I335" s="1168"/>
      <c r="J335" s="1168"/>
      <c r="K335" s="1168"/>
      <c r="L335" s="1168"/>
      <c r="M335" s="1168"/>
      <c r="N335" s="1168"/>
      <c r="O335" s="1168"/>
      <c r="P335" s="1168"/>
      <c r="Q335" s="1168"/>
      <c r="R335" s="1168"/>
      <c r="S335" s="1168"/>
      <c r="T335" s="1168"/>
      <c r="U335" s="1168"/>
      <c r="V335" s="1168"/>
      <c r="W335" s="1168"/>
      <c r="X335" s="1168"/>
      <c r="Y335" s="1168"/>
      <c r="Z335" s="1168"/>
    </row>
    <row r="336" spans="1:26" ht="14.25" customHeight="1">
      <c r="A336" s="1168"/>
      <c r="B336" s="618" t="s">
        <v>732</v>
      </c>
      <c r="C336" s="223"/>
      <c r="D336" s="207"/>
      <c r="E336" s="202"/>
      <c r="F336" s="623"/>
      <c r="G336" s="699"/>
      <c r="H336" s="1168"/>
      <c r="I336" s="1168"/>
      <c r="J336" s="1168"/>
      <c r="K336" s="1168"/>
      <c r="L336" s="1168"/>
      <c r="M336" s="1168"/>
      <c r="N336" s="1168"/>
      <c r="O336" s="1168"/>
      <c r="P336" s="1168"/>
      <c r="Q336" s="1168"/>
      <c r="R336" s="1168"/>
      <c r="S336" s="1168"/>
      <c r="T336" s="1168"/>
      <c r="U336" s="1168"/>
      <c r="V336" s="1168"/>
      <c r="W336" s="1168"/>
      <c r="X336" s="1168"/>
      <c r="Y336" s="1168"/>
      <c r="Z336" s="1168"/>
    </row>
    <row r="337" spans="1:26" ht="14.25" customHeight="1">
      <c r="A337" s="1168"/>
      <c r="B337" s="618" t="s">
        <v>737</v>
      </c>
      <c r="C337" s="223"/>
      <c r="D337" s="207"/>
      <c r="E337" s="202"/>
      <c r="F337" s="623"/>
      <c r="G337" s="699"/>
      <c r="H337" s="1168"/>
      <c r="I337" s="1168"/>
      <c r="J337" s="1168"/>
      <c r="K337" s="1168"/>
      <c r="L337" s="1168"/>
      <c r="M337" s="1168"/>
      <c r="N337" s="1168"/>
      <c r="O337" s="1168"/>
      <c r="P337" s="1168"/>
      <c r="Q337" s="1168"/>
      <c r="R337" s="1168"/>
      <c r="S337" s="1168"/>
      <c r="T337" s="1168"/>
      <c r="U337" s="1168"/>
      <c r="V337" s="1168"/>
      <c r="W337" s="1168"/>
      <c r="X337" s="1168"/>
      <c r="Y337" s="1168"/>
      <c r="Z337" s="1168"/>
    </row>
    <row r="338" spans="1:26" ht="25.5" customHeight="1">
      <c r="A338" s="1168"/>
      <c r="B338" s="1536"/>
      <c r="C338" s="523" t="s">
        <v>654</v>
      </c>
      <c r="D338" s="523" t="s">
        <v>655</v>
      </c>
      <c r="E338" s="1537" t="s">
        <v>656</v>
      </c>
      <c r="F338" s="650" t="s">
        <v>657</v>
      </c>
      <c r="G338" s="1528" t="s">
        <v>658</v>
      </c>
      <c r="H338" s="1168"/>
      <c r="I338" s="1168"/>
      <c r="J338" s="1168"/>
      <c r="K338" s="1168"/>
      <c r="L338" s="1168"/>
      <c r="M338" s="1168"/>
      <c r="N338" s="1168"/>
      <c r="O338" s="1168"/>
      <c r="P338" s="1168"/>
      <c r="Q338" s="1168"/>
      <c r="R338" s="1168"/>
      <c r="S338" s="1168"/>
      <c r="T338" s="1168"/>
      <c r="U338" s="1168"/>
      <c r="V338" s="1168"/>
      <c r="W338" s="1168"/>
      <c r="X338" s="1168"/>
      <c r="Y338" s="1168"/>
      <c r="Z338" s="1168"/>
    </row>
    <row r="339" spans="1:26" ht="14.25" customHeight="1">
      <c r="A339" s="1168"/>
      <c r="B339" s="1536" t="s">
        <v>659</v>
      </c>
      <c r="C339" s="1540">
        <v>2</v>
      </c>
      <c r="D339" s="1540">
        <v>100</v>
      </c>
      <c r="E339" s="1539">
        <f>+D339/C339</f>
        <v>50</v>
      </c>
      <c r="F339" s="1535">
        <v>0</v>
      </c>
      <c r="G339" s="1530">
        <f>+E339*F339</f>
        <v>0</v>
      </c>
      <c r="H339" s="1168"/>
      <c r="I339" s="1168"/>
      <c r="J339" s="1168"/>
      <c r="K339" s="1168"/>
      <c r="L339" s="1168"/>
      <c r="M339" s="1168"/>
      <c r="N339" s="1168"/>
      <c r="O339" s="1168"/>
      <c r="P339" s="1168"/>
      <c r="Q339" s="1168"/>
      <c r="R339" s="1168"/>
      <c r="S339" s="1168"/>
      <c r="T339" s="1168"/>
      <c r="U339" s="1168"/>
      <c r="V339" s="1168"/>
      <c r="W339" s="1168"/>
      <c r="X339" s="1168"/>
      <c r="Y339" s="1168"/>
      <c r="Z339" s="1168"/>
    </row>
    <row r="340" spans="1:26" ht="14.25" customHeight="1">
      <c r="A340" s="1168"/>
      <c r="B340" s="1536" t="s">
        <v>667</v>
      </c>
      <c r="C340" s="1540"/>
      <c r="D340" s="1540"/>
      <c r="E340" s="1539"/>
      <c r="F340" s="783"/>
      <c r="G340" s="1530"/>
      <c r="H340" s="1168"/>
      <c r="I340" s="1168"/>
      <c r="J340" s="1168"/>
      <c r="K340" s="1168"/>
      <c r="L340" s="1168"/>
      <c r="M340" s="1168"/>
      <c r="N340" s="1168"/>
      <c r="O340" s="1168"/>
      <c r="P340" s="1168"/>
      <c r="Q340" s="1168"/>
      <c r="R340" s="1168"/>
      <c r="S340" s="1168"/>
      <c r="T340" s="1168"/>
      <c r="U340" s="1168"/>
      <c r="V340" s="1168"/>
      <c r="W340" s="1168"/>
      <c r="X340" s="1168"/>
      <c r="Y340" s="1168"/>
      <c r="Z340" s="1168"/>
    </row>
    <row r="341" spans="1:26" ht="14.25" customHeight="1">
      <c r="A341" s="1168"/>
      <c r="B341" s="618" t="s">
        <v>732</v>
      </c>
      <c r="C341" s="223"/>
      <c r="D341" s="207"/>
      <c r="E341" s="202"/>
      <c r="F341" s="623"/>
      <c r="G341" s="699"/>
      <c r="H341" s="1168"/>
      <c r="I341" s="1168"/>
      <c r="J341" s="1168"/>
      <c r="K341" s="1168"/>
      <c r="L341" s="1168"/>
      <c r="M341" s="1168"/>
      <c r="N341" s="1168"/>
      <c r="O341" s="1168"/>
      <c r="P341" s="1168"/>
      <c r="Q341" s="1168"/>
      <c r="R341" s="1168"/>
      <c r="S341" s="1168"/>
      <c r="T341" s="1168"/>
      <c r="U341" s="1168"/>
      <c r="V341" s="1168"/>
      <c r="W341" s="1168"/>
      <c r="X341" s="1168"/>
      <c r="Y341" s="1168"/>
      <c r="Z341" s="1168"/>
    </row>
    <row r="342" spans="1:26" ht="14.25" customHeight="1">
      <c r="A342" s="1168"/>
      <c r="B342" s="618" t="s">
        <v>738</v>
      </c>
      <c r="C342" s="223"/>
      <c r="D342" s="207"/>
      <c r="E342" s="202"/>
      <c r="F342" s="623"/>
      <c r="G342" s="699"/>
      <c r="H342" s="1168"/>
      <c r="I342" s="1168"/>
      <c r="J342" s="1168"/>
      <c r="K342" s="1168"/>
      <c r="L342" s="1168"/>
      <c r="M342" s="1168"/>
      <c r="N342" s="1168"/>
      <c r="O342" s="1168"/>
      <c r="P342" s="1168"/>
      <c r="Q342" s="1168"/>
      <c r="R342" s="1168"/>
      <c r="S342" s="1168"/>
      <c r="T342" s="1168"/>
      <c r="U342" s="1168"/>
      <c r="V342" s="1168"/>
      <c r="W342" s="1168"/>
      <c r="X342" s="1168"/>
      <c r="Y342" s="1168"/>
      <c r="Z342" s="1168"/>
    </row>
    <row r="343" spans="1:26" ht="25.5" customHeight="1">
      <c r="A343" s="1168"/>
      <c r="B343" s="1536"/>
      <c r="C343" s="523" t="s">
        <v>654</v>
      </c>
      <c r="D343" s="523" t="s">
        <v>655</v>
      </c>
      <c r="E343" s="1537" t="s">
        <v>656</v>
      </c>
      <c r="F343" s="650" t="s">
        <v>657</v>
      </c>
      <c r="G343" s="1528" t="s">
        <v>658</v>
      </c>
      <c r="H343" s="1168"/>
      <c r="I343" s="1168"/>
      <c r="J343" s="1168"/>
      <c r="K343" s="1168"/>
      <c r="L343" s="1168"/>
      <c r="M343" s="1168"/>
      <c r="N343" s="1168"/>
      <c r="O343" s="1168"/>
      <c r="P343" s="1168"/>
      <c r="Q343" s="1168"/>
      <c r="R343" s="1168"/>
      <c r="S343" s="1168"/>
      <c r="T343" s="1168"/>
      <c r="U343" s="1168"/>
      <c r="V343" s="1168"/>
      <c r="W343" s="1168"/>
      <c r="X343" s="1168"/>
      <c r="Y343" s="1168"/>
      <c r="Z343" s="1168"/>
    </row>
    <row r="344" spans="1:26" ht="14.25" customHeight="1">
      <c r="A344" s="1168"/>
      <c r="B344" s="1536" t="s">
        <v>659</v>
      </c>
      <c r="C344" s="1538">
        <v>23</v>
      </c>
      <c r="D344" s="1540">
        <v>100</v>
      </c>
      <c r="E344" s="1539">
        <f>+D344/C344</f>
        <v>4.3478260869565215</v>
      </c>
      <c r="F344" s="1535">
        <v>0</v>
      </c>
      <c r="G344" s="1530">
        <f>+E344*F344</f>
        <v>0</v>
      </c>
      <c r="H344" s="1551">
        <v>4</v>
      </c>
      <c r="I344" s="1168"/>
      <c r="J344" s="1168"/>
      <c r="K344" s="1168"/>
      <c r="L344" s="1168"/>
      <c r="M344" s="1168"/>
      <c r="N344" s="1168"/>
      <c r="O344" s="1168"/>
      <c r="P344" s="1168"/>
      <c r="Q344" s="1168"/>
      <c r="R344" s="1168"/>
      <c r="S344" s="1168"/>
      <c r="T344" s="1168"/>
      <c r="U344" s="1168"/>
      <c r="V344" s="1168"/>
      <c r="W344" s="1168"/>
      <c r="X344" s="1168"/>
      <c r="Y344" s="1168"/>
      <c r="Z344" s="1168"/>
    </row>
    <row r="345" spans="1:26" ht="14.25" customHeight="1">
      <c r="A345" s="1168"/>
      <c r="B345" s="1536" t="s">
        <v>667</v>
      </c>
      <c r="C345" s="1540"/>
      <c r="D345" s="1540"/>
      <c r="E345" s="1539"/>
      <c r="F345" s="783"/>
      <c r="G345" s="1530"/>
      <c r="H345" s="1168"/>
      <c r="I345" s="1168"/>
      <c r="J345" s="1168"/>
      <c r="K345" s="1168"/>
      <c r="L345" s="1168"/>
      <c r="M345" s="1168"/>
      <c r="N345" s="1168"/>
      <c r="O345" s="1168"/>
      <c r="P345" s="1168"/>
      <c r="Q345" s="1168"/>
      <c r="R345" s="1168"/>
      <c r="S345" s="1168"/>
      <c r="T345" s="1168"/>
      <c r="U345" s="1168"/>
      <c r="V345" s="1168"/>
      <c r="W345" s="1168"/>
      <c r="X345" s="1168"/>
      <c r="Y345" s="1168"/>
      <c r="Z345" s="1168"/>
    </row>
    <row r="346" spans="1:26" ht="14.25" customHeight="1">
      <c r="A346" s="1168"/>
      <c r="B346" s="618" t="s">
        <v>739</v>
      </c>
      <c r="C346" s="223"/>
      <c r="D346" s="207"/>
      <c r="E346" s="202"/>
      <c r="F346" s="623"/>
      <c r="G346" s="699"/>
      <c r="H346" s="1168"/>
      <c r="I346" s="1168"/>
      <c r="J346" s="1168"/>
      <c r="K346" s="1168"/>
      <c r="L346" s="1168"/>
      <c r="M346" s="1168"/>
      <c r="N346" s="1168"/>
      <c r="O346" s="1168"/>
      <c r="P346" s="1168"/>
      <c r="Q346" s="1168"/>
      <c r="R346" s="1168"/>
      <c r="S346" s="1168"/>
      <c r="T346" s="1168"/>
      <c r="U346" s="1168"/>
      <c r="V346" s="1168"/>
      <c r="W346" s="1168"/>
      <c r="X346" s="1168"/>
      <c r="Y346" s="1168"/>
      <c r="Z346" s="1168"/>
    </row>
    <row r="347" spans="1:26" ht="14.25" customHeight="1">
      <c r="A347" s="1168"/>
      <c r="B347" s="618" t="s">
        <v>740</v>
      </c>
      <c r="C347" s="223"/>
      <c r="D347" s="207"/>
      <c r="E347" s="202"/>
      <c r="F347" s="623"/>
      <c r="G347" s="699"/>
      <c r="H347" s="1168"/>
      <c r="I347" s="1168"/>
      <c r="J347" s="1168"/>
      <c r="K347" s="1168"/>
      <c r="L347" s="1168"/>
      <c r="M347" s="1168"/>
      <c r="N347" s="1168"/>
      <c r="O347" s="1168"/>
      <c r="P347" s="1168"/>
      <c r="Q347" s="1168"/>
      <c r="R347" s="1168"/>
      <c r="S347" s="1168"/>
      <c r="T347" s="1168"/>
      <c r="U347" s="1168"/>
      <c r="V347" s="1168"/>
      <c r="W347" s="1168"/>
      <c r="X347" s="1168"/>
      <c r="Y347" s="1168"/>
      <c r="Z347" s="1168"/>
    </row>
    <row r="348" spans="1:26" ht="25.5" customHeight="1">
      <c r="A348" s="1168"/>
      <c r="B348" s="1536"/>
      <c r="C348" s="523" t="s">
        <v>654</v>
      </c>
      <c r="D348" s="523" t="s">
        <v>655</v>
      </c>
      <c r="E348" s="1537" t="s">
        <v>656</v>
      </c>
      <c r="F348" s="650" t="s">
        <v>657</v>
      </c>
      <c r="G348" s="1528" t="s">
        <v>658</v>
      </c>
      <c r="H348" s="1168"/>
      <c r="I348" s="1168"/>
      <c r="J348" s="1168"/>
      <c r="K348" s="1168"/>
      <c r="L348" s="1168"/>
      <c r="M348" s="1168"/>
      <c r="N348" s="1168"/>
      <c r="O348" s="1168"/>
      <c r="P348" s="1168"/>
      <c r="Q348" s="1168"/>
      <c r="R348" s="1168"/>
      <c r="S348" s="1168"/>
      <c r="T348" s="1168"/>
      <c r="U348" s="1168"/>
      <c r="V348" s="1168"/>
      <c r="W348" s="1168"/>
      <c r="X348" s="1168"/>
      <c r="Y348" s="1168"/>
      <c r="Z348" s="1168"/>
    </row>
    <row r="349" spans="1:26" ht="14.25" customHeight="1">
      <c r="A349" s="1168"/>
      <c r="B349" s="1536" t="s">
        <v>659</v>
      </c>
      <c r="C349" s="1540">
        <v>2</v>
      </c>
      <c r="D349" s="1540">
        <v>100</v>
      </c>
      <c r="E349" s="1539">
        <f>+D349/C349</f>
        <v>50</v>
      </c>
      <c r="F349" s="1535">
        <v>0</v>
      </c>
      <c r="G349" s="1530">
        <f>+E349*F349</f>
        <v>0</v>
      </c>
      <c r="H349" s="1168"/>
      <c r="I349" s="1168"/>
      <c r="J349" s="1168"/>
      <c r="K349" s="1168"/>
      <c r="L349" s="1168"/>
      <c r="M349" s="1168"/>
      <c r="N349" s="1168"/>
      <c r="O349" s="1168"/>
      <c r="P349" s="1168"/>
      <c r="Q349" s="1168"/>
      <c r="R349" s="1168"/>
      <c r="S349" s="1168"/>
      <c r="T349" s="1168"/>
      <c r="U349" s="1168"/>
      <c r="V349" s="1168"/>
      <c r="W349" s="1168"/>
      <c r="X349" s="1168"/>
      <c r="Y349" s="1168"/>
      <c r="Z349" s="1168"/>
    </row>
    <row r="350" spans="1:26" ht="14.25" customHeight="1">
      <c r="A350" s="1168"/>
      <c r="B350" s="1536" t="s">
        <v>667</v>
      </c>
      <c r="C350" s="1540"/>
      <c r="D350" s="1540"/>
      <c r="E350" s="1539"/>
      <c r="F350" s="783"/>
      <c r="G350" s="1530"/>
      <c r="H350" s="1168"/>
      <c r="I350" s="1168"/>
      <c r="J350" s="1168"/>
      <c r="K350" s="1168"/>
      <c r="L350" s="1168"/>
      <c r="M350" s="1168"/>
      <c r="N350" s="1168"/>
      <c r="O350" s="1168"/>
      <c r="P350" s="1168"/>
      <c r="Q350" s="1168"/>
      <c r="R350" s="1168"/>
      <c r="S350" s="1168"/>
      <c r="T350" s="1168"/>
      <c r="U350" s="1168"/>
      <c r="V350" s="1168"/>
      <c r="W350" s="1168"/>
      <c r="X350" s="1168"/>
      <c r="Y350" s="1168"/>
      <c r="Z350" s="1168"/>
    </row>
    <row r="351" spans="1:26" ht="14.25" customHeight="1">
      <c r="A351" s="1168"/>
      <c r="B351" s="618" t="s">
        <v>739</v>
      </c>
      <c r="C351" s="223"/>
      <c r="D351" s="207"/>
      <c r="E351" s="202"/>
      <c r="F351" s="623"/>
      <c r="G351" s="699"/>
      <c r="H351" s="1168"/>
      <c r="I351" s="1168"/>
      <c r="J351" s="1168"/>
      <c r="K351" s="1168"/>
      <c r="L351" s="1168"/>
      <c r="M351" s="1168"/>
      <c r="N351" s="1168"/>
      <c r="O351" s="1168"/>
      <c r="P351" s="1168"/>
      <c r="Q351" s="1168"/>
      <c r="R351" s="1168"/>
      <c r="S351" s="1168"/>
      <c r="T351" s="1168"/>
      <c r="U351" s="1168"/>
      <c r="V351" s="1168"/>
      <c r="W351" s="1168"/>
      <c r="X351" s="1168"/>
      <c r="Y351" s="1168"/>
      <c r="Z351" s="1168"/>
    </row>
    <row r="352" spans="1:26" ht="14.25" customHeight="1">
      <c r="A352" s="1168"/>
      <c r="B352" s="618" t="s">
        <v>741</v>
      </c>
      <c r="C352" s="223"/>
      <c r="D352" s="207"/>
      <c r="E352" s="202"/>
      <c r="F352" s="623"/>
      <c r="G352" s="699"/>
      <c r="H352" s="1168"/>
      <c r="I352" s="1168"/>
      <c r="J352" s="1168"/>
      <c r="K352" s="1168"/>
      <c r="L352" s="1168"/>
      <c r="M352" s="1168"/>
      <c r="N352" s="1168"/>
      <c r="O352" s="1168"/>
      <c r="P352" s="1168"/>
      <c r="Q352" s="1168"/>
      <c r="R352" s="1168"/>
      <c r="S352" s="1168"/>
      <c r="T352" s="1168"/>
      <c r="U352" s="1168"/>
      <c r="V352" s="1168"/>
      <c r="W352" s="1168"/>
      <c r="X352" s="1168"/>
      <c r="Y352" s="1168"/>
      <c r="Z352" s="1168"/>
    </row>
    <row r="353" spans="1:26" ht="25.5" customHeight="1">
      <c r="A353" s="1168"/>
      <c r="B353" s="1536"/>
      <c r="C353" s="523" t="s">
        <v>654</v>
      </c>
      <c r="D353" s="523" t="s">
        <v>655</v>
      </c>
      <c r="E353" s="1537" t="s">
        <v>656</v>
      </c>
      <c r="F353" s="650" t="s">
        <v>657</v>
      </c>
      <c r="G353" s="1528" t="s">
        <v>658</v>
      </c>
      <c r="H353" s="1168"/>
      <c r="I353" s="1168"/>
      <c r="J353" s="1168"/>
      <c r="K353" s="1168"/>
      <c r="L353" s="1168"/>
      <c r="M353" s="1168"/>
      <c r="N353" s="1168"/>
      <c r="O353" s="1168"/>
      <c r="P353" s="1168"/>
      <c r="Q353" s="1168"/>
      <c r="R353" s="1168"/>
      <c r="S353" s="1168"/>
      <c r="T353" s="1168"/>
      <c r="U353" s="1168"/>
      <c r="V353" s="1168"/>
      <c r="W353" s="1168"/>
      <c r="X353" s="1168"/>
      <c r="Y353" s="1168"/>
      <c r="Z353" s="1168"/>
    </row>
    <row r="354" spans="1:26" ht="14.25" customHeight="1">
      <c r="A354" s="1168"/>
      <c r="B354" s="1536" t="s">
        <v>659</v>
      </c>
      <c r="C354" s="1538">
        <v>1</v>
      </c>
      <c r="D354" s="1540">
        <v>100</v>
      </c>
      <c r="E354" s="1539">
        <f>+D354/C354</f>
        <v>100</v>
      </c>
      <c r="F354" s="1535">
        <v>0</v>
      </c>
      <c r="G354" s="1530">
        <f>+E354*F354</f>
        <v>0</v>
      </c>
      <c r="H354" s="1168"/>
      <c r="I354" s="1168"/>
      <c r="J354" s="1168"/>
      <c r="K354" s="1168"/>
      <c r="L354" s="1168"/>
      <c r="M354" s="1168"/>
      <c r="N354" s="1168"/>
      <c r="O354" s="1168"/>
      <c r="P354" s="1168"/>
      <c r="Q354" s="1168"/>
      <c r="R354" s="1168"/>
      <c r="S354" s="1168"/>
      <c r="T354" s="1168"/>
      <c r="U354" s="1168"/>
      <c r="V354" s="1168"/>
      <c r="W354" s="1168"/>
      <c r="X354" s="1168"/>
      <c r="Y354" s="1168"/>
      <c r="Z354" s="1168"/>
    </row>
    <row r="355" spans="1:26" ht="14.25" customHeight="1">
      <c r="A355" s="1168"/>
      <c r="B355" s="1536" t="s">
        <v>667</v>
      </c>
      <c r="C355" s="1540"/>
      <c r="D355" s="1540"/>
      <c r="E355" s="1539"/>
      <c r="F355" s="783"/>
      <c r="G355" s="1530"/>
      <c r="H355" s="1168"/>
      <c r="I355" s="1168"/>
      <c r="J355" s="1168"/>
      <c r="K355" s="1168"/>
      <c r="L355" s="1168"/>
      <c r="M355" s="1168"/>
      <c r="N355" s="1168"/>
      <c r="O355" s="1168"/>
      <c r="P355" s="1168"/>
      <c r="Q355" s="1168"/>
      <c r="R355" s="1168"/>
      <c r="S355" s="1168"/>
      <c r="T355" s="1168"/>
      <c r="U355" s="1168"/>
      <c r="V355" s="1168"/>
      <c r="W355" s="1168"/>
      <c r="X355" s="1168"/>
      <c r="Y355" s="1168"/>
      <c r="Z355" s="1168"/>
    </row>
    <row r="356" spans="1:26" ht="14.25" customHeight="1">
      <c r="A356" s="1168"/>
      <c r="B356" s="618" t="s">
        <v>739</v>
      </c>
      <c r="C356" s="223"/>
      <c r="D356" s="207"/>
      <c r="E356" s="202"/>
      <c r="F356" s="623"/>
      <c r="G356" s="699"/>
      <c r="H356" s="1168"/>
      <c r="I356" s="1168"/>
      <c r="J356" s="1168"/>
      <c r="K356" s="1168"/>
      <c r="L356" s="1168"/>
      <c r="M356" s="1168"/>
      <c r="N356" s="1168"/>
      <c r="O356" s="1168"/>
      <c r="P356" s="1168"/>
      <c r="Q356" s="1168"/>
      <c r="R356" s="1168"/>
      <c r="S356" s="1168"/>
      <c r="T356" s="1168"/>
      <c r="U356" s="1168"/>
      <c r="V356" s="1168"/>
      <c r="W356" s="1168"/>
      <c r="X356" s="1168"/>
      <c r="Y356" s="1168"/>
      <c r="Z356" s="1168"/>
    </row>
    <row r="357" spans="1:26" ht="14.25" customHeight="1">
      <c r="A357" s="1168"/>
      <c r="B357" s="618" t="s">
        <v>742</v>
      </c>
      <c r="C357" s="223"/>
      <c r="D357" s="207"/>
      <c r="E357" s="202"/>
      <c r="F357" s="623"/>
      <c r="G357" s="699"/>
      <c r="H357" s="1168"/>
      <c r="I357" s="1168"/>
      <c r="J357" s="1168"/>
      <c r="K357" s="1168"/>
      <c r="L357" s="1168"/>
      <c r="M357" s="1168"/>
      <c r="N357" s="1168"/>
      <c r="O357" s="1168"/>
      <c r="P357" s="1168"/>
      <c r="Q357" s="1168"/>
      <c r="R357" s="1168"/>
      <c r="S357" s="1168"/>
      <c r="T357" s="1168"/>
      <c r="U357" s="1168"/>
      <c r="V357" s="1168"/>
      <c r="W357" s="1168"/>
      <c r="X357" s="1168"/>
      <c r="Y357" s="1168"/>
      <c r="Z357" s="1168"/>
    </row>
    <row r="358" spans="1:26" ht="25.5" customHeight="1">
      <c r="A358" s="1168"/>
      <c r="B358" s="1536"/>
      <c r="C358" s="523" t="s">
        <v>654</v>
      </c>
      <c r="D358" s="523" t="s">
        <v>655</v>
      </c>
      <c r="E358" s="1537" t="s">
        <v>656</v>
      </c>
      <c r="F358" s="650" t="s">
        <v>657</v>
      </c>
      <c r="G358" s="1528" t="s">
        <v>658</v>
      </c>
      <c r="H358" s="1168"/>
      <c r="I358" s="1168"/>
      <c r="J358" s="1168"/>
      <c r="K358" s="1168"/>
      <c r="L358" s="1168"/>
      <c r="M358" s="1168"/>
      <c r="N358" s="1168"/>
      <c r="O358" s="1168"/>
      <c r="P358" s="1168"/>
      <c r="Q358" s="1168"/>
      <c r="R358" s="1168"/>
      <c r="S358" s="1168"/>
      <c r="T358" s="1168"/>
      <c r="U358" s="1168"/>
      <c r="V358" s="1168"/>
      <c r="W358" s="1168"/>
      <c r="X358" s="1168"/>
      <c r="Y358" s="1168"/>
      <c r="Z358" s="1168"/>
    </row>
    <row r="359" spans="1:26" ht="14.25" customHeight="1">
      <c r="A359" s="1168"/>
      <c r="B359" s="1536" t="s">
        <v>659</v>
      </c>
      <c r="C359" s="1540">
        <v>1</v>
      </c>
      <c r="D359" s="1540">
        <v>100</v>
      </c>
      <c r="E359" s="1539">
        <f>+D359/C359</f>
        <v>100</v>
      </c>
      <c r="F359" s="783">
        <v>0</v>
      </c>
      <c r="G359" s="1530">
        <f>+E359*F359</f>
        <v>0</v>
      </c>
      <c r="H359" s="1168"/>
      <c r="I359" s="1168"/>
      <c r="J359" s="1168"/>
      <c r="K359" s="1168"/>
      <c r="L359" s="1168"/>
      <c r="M359" s="1168"/>
      <c r="N359" s="1168"/>
      <c r="O359" s="1168"/>
      <c r="P359" s="1168"/>
      <c r="Q359" s="1168"/>
      <c r="R359" s="1168"/>
      <c r="S359" s="1168"/>
      <c r="T359" s="1168"/>
      <c r="U359" s="1168"/>
      <c r="V359" s="1168"/>
      <c r="W359" s="1168"/>
      <c r="X359" s="1168"/>
      <c r="Y359" s="1168"/>
      <c r="Z359" s="1168"/>
    </row>
    <row r="360" spans="1:26" ht="14.25" customHeight="1">
      <c r="A360" s="1168"/>
      <c r="B360" s="1536" t="s">
        <v>667</v>
      </c>
      <c r="C360" s="1540"/>
      <c r="D360" s="1540"/>
      <c r="E360" s="1539"/>
      <c r="F360" s="783"/>
      <c r="G360" s="1530"/>
      <c r="H360" s="1168"/>
      <c r="I360" s="1168"/>
      <c r="J360" s="1168"/>
      <c r="K360" s="1168"/>
      <c r="L360" s="1168"/>
      <c r="M360" s="1168"/>
      <c r="N360" s="1168"/>
      <c r="O360" s="1168"/>
      <c r="P360" s="1168"/>
      <c r="Q360" s="1168"/>
      <c r="R360" s="1168"/>
      <c r="S360" s="1168"/>
      <c r="T360" s="1168"/>
      <c r="U360" s="1168"/>
      <c r="V360" s="1168"/>
      <c r="W360" s="1168"/>
      <c r="X360" s="1168"/>
      <c r="Y360" s="1168"/>
      <c r="Z360" s="1168"/>
    </row>
    <row r="361" spans="1:26" ht="14.25" customHeight="1">
      <c r="A361" s="1168"/>
      <c r="B361" s="1168"/>
      <c r="C361" s="1168"/>
      <c r="D361" s="1168"/>
      <c r="E361" s="1168"/>
      <c r="F361" s="1168"/>
      <c r="G361" s="1168"/>
      <c r="H361" s="1168"/>
      <c r="I361" s="1168"/>
      <c r="J361" s="1168"/>
      <c r="K361" s="1168"/>
      <c r="L361" s="1168"/>
      <c r="M361" s="1168"/>
      <c r="N361" s="1168"/>
      <c r="O361" s="1168"/>
      <c r="P361" s="1168"/>
      <c r="Q361" s="1168"/>
      <c r="R361" s="1168"/>
      <c r="S361" s="1168"/>
      <c r="T361" s="1168"/>
      <c r="U361" s="1168"/>
      <c r="V361" s="1168"/>
      <c r="W361" s="1168"/>
      <c r="X361" s="1168"/>
      <c r="Y361" s="1168"/>
      <c r="Z361" s="1168"/>
    </row>
    <row r="362" spans="1:26" ht="14.25" customHeight="1">
      <c r="A362" s="1168"/>
      <c r="B362" s="1168"/>
      <c r="C362" s="1168"/>
      <c r="D362" s="1168"/>
      <c r="E362" s="1168"/>
      <c r="F362" s="1168"/>
      <c r="G362" s="1168"/>
      <c r="H362" s="1168"/>
      <c r="I362" s="1168"/>
      <c r="J362" s="1168"/>
      <c r="K362" s="1168"/>
      <c r="L362" s="1168"/>
      <c r="M362" s="1168"/>
      <c r="N362" s="1168"/>
      <c r="O362" s="1168"/>
      <c r="P362" s="1168"/>
      <c r="Q362" s="1168"/>
      <c r="R362" s="1168"/>
      <c r="S362" s="1168"/>
      <c r="T362" s="1168"/>
      <c r="U362" s="1168"/>
      <c r="V362" s="1168"/>
      <c r="W362" s="1168"/>
      <c r="X362" s="1168"/>
      <c r="Y362" s="1168"/>
      <c r="Z362" s="1168"/>
    </row>
    <row r="363" spans="1:26" ht="18" customHeight="1">
      <c r="A363" s="1168"/>
      <c r="B363" s="1567" t="s">
        <v>767</v>
      </c>
      <c r="C363" s="1568"/>
      <c r="D363" s="1569"/>
      <c r="E363" s="1570"/>
      <c r="F363" s="1569"/>
      <c r="G363" s="1570"/>
      <c r="H363" s="1168"/>
      <c r="I363" s="1168"/>
      <c r="J363" s="1168"/>
      <c r="K363" s="1168"/>
      <c r="L363" s="1168"/>
      <c r="M363" s="1168"/>
      <c r="N363" s="1168"/>
      <c r="O363" s="1168"/>
      <c r="P363" s="1168"/>
      <c r="Q363" s="1168"/>
      <c r="R363" s="1168"/>
      <c r="S363" s="1168"/>
      <c r="T363" s="1168"/>
      <c r="U363" s="1168"/>
      <c r="V363" s="1168"/>
      <c r="W363" s="1168"/>
      <c r="X363" s="1168"/>
      <c r="Y363" s="1168"/>
      <c r="Z363" s="1168"/>
    </row>
    <row r="364" spans="1:26" ht="18" customHeight="1">
      <c r="A364" s="1168"/>
      <c r="B364" s="1571" t="s">
        <v>315</v>
      </c>
      <c r="C364" s="1568"/>
      <c r="D364" s="1569"/>
      <c r="E364" s="1570"/>
      <c r="F364" s="1569"/>
      <c r="G364" s="1570"/>
      <c r="H364" s="1168"/>
      <c r="I364" s="1168"/>
      <c r="J364" s="1168"/>
      <c r="K364" s="1168"/>
      <c r="L364" s="1168"/>
      <c r="M364" s="1168"/>
      <c r="N364" s="1168"/>
      <c r="O364" s="1168"/>
      <c r="P364" s="1168"/>
      <c r="Q364" s="1168"/>
      <c r="R364" s="1168"/>
      <c r="S364" s="1168"/>
      <c r="T364" s="1168"/>
      <c r="U364" s="1168"/>
      <c r="V364" s="1168"/>
      <c r="W364" s="1168"/>
      <c r="X364" s="1168"/>
      <c r="Y364" s="1168"/>
      <c r="Z364" s="1168"/>
    </row>
    <row r="365" spans="1:26" ht="25.5" customHeight="1">
      <c r="A365" s="1168"/>
      <c r="B365" s="1526"/>
      <c r="C365" s="650" t="s">
        <v>654</v>
      </c>
      <c r="D365" s="650" t="s">
        <v>655</v>
      </c>
      <c r="E365" s="1527" t="s">
        <v>656</v>
      </c>
      <c r="F365" s="650" t="s">
        <v>657</v>
      </c>
      <c r="G365" s="1528" t="s">
        <v>658</v>
      </c>
      <c r="H365" s="1168"/>
      <c r="I365" s="1168"/>
      <c r="J365" s="1168"/>
      <c r="K365" s="1168"/>
      <c r="L365" s="1168"/>
      <c r="M365" s="1168"/>
      <c r="N365" s="1168"/>
      <c r="O365" s="1168"/>
      <c r="P365" s="1168"/>
      <c r="Q365" s="1168"/>
      <c r="R365" s="1168"/>
      <c r="S365" s="1168"/>
      <c r="T365" s="1168"/>
      <c r="U365" s="1168"/>
      <c r="V365" s="1168"/>
      <c r="W365" s="1168"/>
      <c r="X365" s="1168"/>
      <c r="Y365" s="1168"/>
      <c r="Z365" s="1168"/>
    </row>
    <row r="366" spans="1:26" ht="14.25" customHeight="1">
      <c r="A366" s="1168"/>
      <c r="B366" s="1526" t="s">
        <v>659</v>
      </c>
      <c r="C366" s="783">
        <v>1</v>
      </c>
      <c r="D366" s="783">
        <v>100</v>
      </c>
      <c r="E366" s="1529">
        <f>+D366/C366</f>
        <v>100</v>
      </c>
      <c r="F366" s="1535">
        <v>0</v>
      </c>
      <c r="G366" s="1530">
        <f>+E366*F366</f>
        <v>0</v>
      </c>
      <c r="H366" s="1168"/>
      <c r="I366" s="1168"/>
      <c r="J366" s="1168"/>
      <c r="K366" s="1168"/>
      <c r="L366" s="1168"/>
      <c r="M366" s="1168"/>
      <c r="N366" s="1168"/>
      <c r="O366" s="1168"/>
      <c r="P366" s="1168"/>
      <c r="Q366" s="1168"/>
      <c r="R366" s="1168"/>
      <c r="S366" s="1168"/>
      <c r="T366" s="1168"/>
      <c r="U366" s="1168"/>
      <c r="V366" s="1168"/>
      <c r="W366" s="1168"/>
      <c r="X366" s="1168"/>
      <c r="Y366" s="1168"/>
      <c r="Z366" s="1168"/>
    </row>
    <row r="367" spans="1:26" ht="14.25" customHeight="1">
      <c r="A367" s="1168"/>
      <c r="B367" s="1526" t="s">
        <v>667</v>
      </c>
      <c r="C367" s="783"/>
      <c r="D367" s="783"/>
      <c r="E367" s="1529"/>
      <c r="F367" s="783"/>
      <c r="G367" s="1530"/>
      <c r="H367" s="1168"/>
      <c r="I367" s="1168"/>
      <c r="J367" s="1168"/>
      <c r="K367" s="1168"/>
      <c r="L367" s="1168"/>
      <c r="M367" s="1168"/>
      <c r="N367" s="1168"/>
      <c r="O367" s="1168"/>
      <c r="P367" s="1168"/>
      <c r="Q367" s="1168"/>
      <c r="R367" s="1168"/>
      <c r="S367" s="1168"/>
      <c r="T367" s="1168"/>
      <c r="U367" s="1168"/>
      <c r="V367" s="1168"/>
      <c r="W367" s="1168"/>
      <c r="X367" s="1168"/>
      <c r="Y367" s="1168"/>
      <c r="Z367" s="1168"/>
    </row>
    <row r="368" spans="1:26" ht="14.25" customHeight="1">
      <c r="A368" s="1168"/>
      <c r="B368" s="1526"/>
      <c r="C368" s="783"/>
      <c r="D368" s="783"/>
      <c r="E368" s="1529"/>
      <c r="F368" s="783"/>
      <c r="G368" s="1530"/>
      <c r="H368" s="1168"/>
      <c r="I368" s="1168"/>
      <c r="J368" s="1168"/>
      <c r="K368" s="1168"/>
      <c r="L368" s="1168"/>
      <c r="M368" s="1168"/>
      <c r="N368" s="1168"/>
      <c r="O368" s="1168"/>
      <c r="P368" s="1168"/>
      <c r="Q368" s="1168"/>
      <c r="R368" s="1168"/>
      <c r="S368" s="1168"/>
      <c r="T368" s="1168"/>
      <c r="U368" s="1168"/>
      <c r="V368" s="1168"/>
      <c r="W368" s="1168"/>
      <c r="X368" s="1168"/>
      <c r="Y368" s="1168"/>
      <c r="Z368" s="1168"/>
    </row>
    <row r="369" spans="1:26" ht="14.25" customHeight="1">
      <c r="A369" s="1168"/>
      <c r="B369" s="1572" t="s">
        <v>743</v>
      </c>
      <c r="C369" s="660"/>
      <c r="D369" s="660"/>
      <c r="E369" s="1531"/>
      <c r="F369" s="660"/>
      <c r="G369" s="1531"/>
      <c r="H369" s="1168"/>
      <c r="I369" s="1168"/>
      <c r="J369" s="1168"/>
      <c r="K369" s="1168"/>
      <c r="L369" s="1168"/>
      <c r="M369" s="1168"/>
      <c r="N369" s="1168"/>
      <c r="O369" s="1168"/>
      <c r="P369" s="1168"/>
      <c r="Q369" s="1168"/>
      <c r="R369" s="1168"/>
      <c r="S369" s="1168"/>
      <c r="T369" s="1168"/>
      <c r="U369" s="1168"/>
      <c r="V369" s="1168"/>
      <c r="W369" s="1168"/>
      <c r="X369" s="1168"/>
      <c r="Y369" s="1168"/>
      <c r="Z369" s="1168"/>
    </row>
    <row r="370" spans="1:26" ht="25.5" customHeight="1">
      <c r="A370" s="1168"/>
      <c r="B370" s="1526"/>
      <c r="C370" s="650" t="s">
        <v>654</v>
      </c>
      <c r="D370" s="650" t="s">
        <v>655</v>
      </c>
      <c r="E370" s="1527" t="s">
        <v>656</v>
      </c>
      <c r="F370" s="650" t="s">
        <v>657</v>
      </c>
      <c r="G370" s="1528" t="s">
        <v>658</v>
      </c>
      <c r="H370" s="1168"/>
      <c r="I370" s="1168"/>
      <c r="J370" s="1168"/>
      <c r="K370" s="1168"/>
      <c r="L370" s="1168"/>
      <c r="M370" s="1168"/>
      <c r="N370" s="1168"/>
      <c r="O370" s="1168"/>
      <c r="P370" s="1168"/>
      <c r="Q370" s="1168"/>
      <c r="R370" s="1168"/>
      <c r="S370" s="1168"/>
      <c r="T370" s="1168"/>
      <c r="U370" s="1168"/>
      <c r="V370" s="1168"/>
      <c r="W370" s="1168"/>
      <c r="X370" s="1168"/>
      <c r="Y370" s="1168"/>
      <c r="Z370" s="1168"/>
    </row>
    <row r="371" spans="1:26" ht="14.25" customHeight="1">
      <c r="A371" s="1168"/>
      <c r="B371" s="1526" t="s">
        <v>659</v>
      </c>
      <c r="C371" s="783">
        <v>1</v>
      </c>
      <c r="D371" s="783">
        <v>100</v>
      </c>
      <c r="E371" s="1529">
        <f>+D371/C371</f>
        <v>100</v>
      </c>
      <c r="F371" s="1535">
        <v>0</v>
      </c>
      <c r="G371" s="1530">
        <f>+E371*F371</f>
        <v>0</v>
      </c>
      <c r="H371" s="1168"/>
      <c r="I371" s="1168"/>
      <c r="J371" s="1168"/>
      <c r="K371" s="1168"/>
      <c r="L371" s="1168"/>
      <c r="M371" s="1168"/>
      <c r="N371" s="1168"/>
      <c r="O371" s="1168"/>
      <c r="P371" s="1168"/>
      <c r="Q371" s="1168"/>
      <c r="R371" s="1168"/>
      <c r="S371" s="1168"/>
      <c r="T371" s="1168"/>
      <c r="U371" s="1168"/>
      <c r="V371" s="1168"/>
      <c r="W371" s="1168"/>
      <c r="X371" s="1168"/>
      <c r="Y371" s="1168"/>
      <c r="Z371" s="1168"/>
    </row>
    <row r="372" spans="1:26" ht="14.25" customHeight="1">
      <c r="A372" s="1168"/>
      <c r="B372" s="1526" t="s">
        <v>667</v>
      </c>
      <c r="C372" s="783"/>
      <c r="D372" s="783"/>
      <c r="E372" s="1529"/>
      <c r="F372" s="783"/>
      <c r="G372" s="1530"/>
      <c r="H372" s="1168"/>
      <c r="I372" s="1168"/>
      <c r="J372" s="1168"/>
      <c r="K372" s="1168"/>
      <c r="L372" s="1168"/>
      <c r="M372" s="1168"/>
      <c r="N372" s="1168"/>
      <c r="O372" s="1168"/>
      <c r="P372" s="1168"/>
      <c r="Q372" s="1168"/>
      <c r="R372" s="1168"/>
      <c r="S372" s="1168"/>
      <c r="T372" s="1168"/>
      <c r="U372" s="1168"/>
      <c r="V372" s="1168"/>
      <c r="W372" s="1168"/>
      <c r="X372" s="1168"/>
      <c r="Y372" s="1168"/>
      <c r="Z372" s="1168"/>
    </row>
    <row r="373" spans="1:26" ht="14.25" customHeight="1">
      <c r="A373" s="1168"/>
      <c r="B373" s="1526"/>
      <c r="C373" s="783"/>
      <c r="D373" s="783"/>
      <c r="E373" s="1529"/>
      <c r="F373" s="783"/>
      <c r="G373" s="1530"/>
      <c r="H373" s="1168"/>
      <c r="I373" s="1168"/>
      <c r="J373" s="1168"/>
      <c r="K373" s="1168"/>
      <c r="L373" s="1168"/>
      <c r="M373" s="1168"/>
      <c r="N373" s="1168"/>
      <c r="O373" s="1168"/>
      <c r="P373" s="1168"/>
      <c r="Q373" s="1168"/>
      <c r="R373" s="1168"/>
      <c r="S373" s="1168"/>
      <c r="T373" s="1168"/>
      <c r="U373" s="1168"/>
      <c r="V373" s="1168"/>
      <c r="W373" s="1168"/>
      <c r="X373" s="1168"/>
      <c r="Y373" s="1168"/>
      <c r="Z373" s="1168"/>
    </row>
    <row r="374" spans="1:26" ht="14.25" customHeight="1">
      <c r="A374" s="1168"/>
      <c r="B374" s="1526" t="s">
        <v>79</v>
      </c>
      <c r="C374" s="783"/>
      <c r="D374" s="783"/>
      <c r="E374" s="1529"/>
      <c r="F374" s="783"/>
      <c r="G374" s="1530"/>
      <c r="H374" s="1168"/>
      <c r="I374" s="1168"/>
      <c r="J374" s="1168"/>
      <c r="K374" s="1168"/>
      <c r="L374" s="1168"/>
      <c r="M374" s="1168"/>
      <c r="N374" s="1168"/>
      <c r="O374" s="1168"/>
      <c r="P374" s="1168"/>
      <c r="Q374" s="1168"/>
      <c r="R374" s="1168"/>
      <c r="S374" s="1168"/>
      <c r="T374" s="1168"/>
      <c r="U374" s="1168"/>
      <c r="V374" s="1168"/>
      <c r="W374" s="1168"/>
      <c r="X374" s="1168"/>
      <c r="Y374" s="1168"/>
      <c r="Z374" s="1168"/>
    </row>
    <row r="375" spans="1:26" ht="25.5" customHeight="1">
      <c r="A375" s="1168"/>
      <c r="B375" s="1526"/>
      <c r="C375" s="650" t="s">
        <v>654</v>
      </c>
      <c r="D375" s="650" t="s">
        <v>655</v>
      </c>
      <c r="E375" s="1527" t="s">
        <v>656</v>
      </c>
      <c r="F375" s="650" t="s">
        <v>657</v>
      </c>
      <c r="G375" s="1528" t="s">
        <v>658</v>
      </c>
      <c r="H375" s="1168"/>
      <c r="I375" s="1168"/>
      <c r="J375" s="1168"/>
      <c r="K375" s="1168"/>
      <c r="L375" s="1168"/>
      <c r="M375" s="1168"/>
      <c r="N375" s="1168"/>
      <c r="O375" s="1168"/>
      <c r="P375" s="1168"/>
      <c r="Q375" s="1168"/>
      <c r="R375" s="1168"/>
      <c r="S375" s="1168"/>
      <c r="T375" s="1168"/>
      <c r="U375" s="1168"/>
      <c r="V375" s="1168"/>
      <c r="W375" s="1168"/>
      <c r="X375" s="1168"/>
      <c r="Y375" s="1168"/>
      <c r="Z375" s="1168"/>
    </row>
    <row r="376" spans="1:26" ht="14.25" customHeight="1">
      <c r="A376" s="1168"/>
      <c r="B376" s="1526" t="s">
        <v>659</v>
      </c>
      <c r="C376" s="783">
        <v>1</v>
      </c>
      <c r="D376" s="783">
        <v>100</v>
      </c>
      <c r="E376" s="1529">
        <f>+D376/C376</f>
        <v>100</v>
      </c>
      <c r="F376" s="1535">
        <v>0</v>
      </c>
      <c r="G376" s="1530">
        <f>+E376*F376</f>
        <v>0</v>
      </c>
      <c r="H376" s="1168"/>
      <c r="I376" s="1168"/>
      <c r="J376" s="1168"/>
      <c r="K376" s="1168"/>
      <c r="L376" s="1168"/>
      <c r="M376" s="1168"/>
      <c r="N376" s="1168"/>
      <c r="O376" s="1168"/>
      <c r="P376" s="1168"/>
      <c r="Q376" s="1168"/>
      <c r="R376" s="1168"/>
      <c r="S376" s="1168"/>
      <c r="T376" s="1168"/>
      <c r="U376" s="1168"/>
      <c r="V376" s="1168"/>
      <c r="W376" s="1168"/>
      <c r="X376" s="1168"/>
      <c r="Y376" s="1168"/>
      <c r="Z376" s="1168"/>
    </row>
    <row r="377" spans="1:26" ht="14.25" customHeight="1">
      <c r="A377" s="1168"/>
      <c r="B377" s="1526" t="s">
        <v>667</v>
      </c>
      <c r="C377" s="783"/>
      <c r="D377" s="783"/>
      <c r="E377" s="1529"/>
      <c r="F377" s="783"/>
      <c r="G377" s="1530"/>
      <c r="H377" s="1168"/>
      <c r="I377" s="1168"/>
      <c r="J377" s="1168"/>
      <c r="K377" s="1168"/>
      <c r="L377" s="1168"/>
      <c r="M377" s="1168"/>
      <c r="N377" s="1168"/>
      <c r="O377" s="1168"/>
      <c r="P377" s="1168"/>
      <c r="Q377" s="1168"/>
      <c r="R377" s="1168"/>
      <c r="S377" s="1168"/>
      <c r="T377" s="1168"/>
      <c r="U377" s="1168"/>
      <c r="V377" s="1168"/>
      <c r="W377" s="1168"/>
      <c r="X377" s="1168"/>
      <c r="Y377" s="1168"/>
      <c r="Z377" s="1168"/>
    </row>
    <row r="378" spans="1:26" ht="14.25" customHeight="1">
      <c r="A378" s="1168"/>
      <c r="B378" s="1526" t="s">
        <v>81</v>
      </c>
      <c r="C378" s="783"/>
      <c r="D378" s="783"/>
      <c r="E378" s="1529"/>
      <c r="F378" s="783"/>
      <c r="G378" s="1530"/>
      <c r="H378" s="1168"/>
      <c r="I378" s="1168"/>
      <c r="J378" s="1168"/>
      <c r="K378" s="1168"/>
      <c r="L378" s="1168"/>
      <c r="M378" s="1168"/>
      <c r="N378" s="1168"/>
      <c r="O378" s="1168"/>
      <c r="P378" s="1168"/>
      <c r="Q378" s="1168"/>
      <c r="R378" s="1168"/>
      <c r="S378" s="1168"/>
      <c r="T378" s="1168"/>
      <c r="U378" s="1168"/>
      <c r="V378" s="1168"/>
      <c r="W378" s="1168"/>
      <c r="X378" s="1168"/>
      <c r="Y378" s="1168"/>
      <c r="Z378" s="1168"/>
    </row>
    <row r="379" spans="1:26" ht="14.25" customHeight="1">
      <c r="A379" s="1168"/>
      <c r="B379" s="1526"/>
      <c r="C379" s="650" t="s">
        <v>654</v>
      </c>
      <c r="D379" s="650" t="s">
        <v>655</v>
      </c>
      <c r="E379" s="1527" t="s">
        <v>656</v>
      </c>
      <c r="F379" s="650" t="s">
        <v>657</v>
      </c>
      <c r="G379" s="1528" t="s">
        <v>658</v>
      </c>
      <c r="H379" s="1168"/>
      <c r="I379" s="1168"/>
      <c r="J379" s="1168"/>
      <c r="K379" s="1168"/>
      <c r="L379" s="1168"/>
      <c r="M379" s="1168"/>
      <c r="N379" s="1168"/>
      <c r="O379" s="1168"/>
      <c r="P379" s="1168"/>
      <c r="Q379" s="1168"/>
      <c r="R379" s="1168"/>
      <c r="S379" s="1168"/>
      <c r="T379" s="1168"/>
      <c r="U379" s="1168"/>
      <c r="V379" s="1168"/>
      <c r="W379" s="1168"/>
      <c r="X379" s="1168"/>
      <c r="Y379" s="1168"/>
      <c r="Z379" s="1168"/>
    </row>
    <row r="380" spans="1:26" ht="14.25" customHeight="1">
      <c r="A380" s="1168"/>
      <c r="B380" s="1526" t="s">
        <v>659</v>
      </c>
      <c r="C380" s="783">
        <v>1</v>
      </c>
      <c r="D380" s="783">
        <v>100</v>
      </c>
      <c r="E380" s="1529">
        <f>+D380/C380</f>
        <v>100</v>
      </c>
      <c r="F380" s="1573">
        <v>0</v>
      </c>
      <c r="G380" s="1530">
        <f>+E380*F380</f>
        <v>0</v>
      </c>
      <c r="H380" s="1168"/>
      <c r="I380" s="1168"/>
      <c r="J380" s="1168"/>
      <c r="K380" s="1168"/>
      <c r="L380" s="1168"/>
      <c r="M380" s="1168"/>
      <c r="N380" s="1168"/>
      <c r="O380" s="1168"/>
      <c r="P380" s="1168"/>
      <c r="Q380" s="1168"/>
      <c r="R380" s="1168"/>
      <c r="S380" s="1168"/>
      <c r="T380" s="1168"/>
      <c r="U380" s="1168"/>
      <c r="V380" s="1168"/>
      <c r="W380" s="1168"/>
      <c r="X380" s="1168"/>
      <c r="Y380" s="1168"/>
      <c r="Z380" s="1168"/>
    </row>
    <row r="381" spans="1:26" ht="14.25" customHeight="1">
      <c r="A381" s="1168"/>
      <c r="B381" s="1526" t="s">
        <v>667</v>
      </c>
      <c r="C381" s="783"/>
      <c r="D381" s="783"/>
      <c r="E381" s="1529"/>
      <c r="F381" s="783"/>
      <c r="G381" s="1530"/>
      <c r="H381" s="1168"/>
      <c r="I381" s="1168"/>
      <c r="J381" s="1168"/>
      <c r="K381" s="1168"/>
      <c r="L381" s="1168"/>
      <c r="M381" s="1168"/>
      <c r="N381" s="1168"/>
      <c r="O381" s="1168"/>
      <c r="P381" s="1168"/>
      <c r="Q381" s="1168"/>
      <c r="R381" s="1168"/>
      <c r="S381" s="1168"/>
      <c r="T381" s="1168"/>
      <c r="U381" s="1168"/>
      <c r="V381" s="1168"/>
      <c r="W381" s="1168"/>
      <c r="X381" s="1168"/>
      <c r="Y381" s="1168"/>
      <c r="Z381" s="1168"/>
    </row>
    <row r="382" spans="1:26" ht="14.25" customHeight="1">
      <c r="A382" s="1168"/>
      <c r="B382" s="1526" t="s">
        <v>100</v>
      </c>
      <c r="C382" s="783"/>
      <c r="D382" s="783"/>
      <c r="E382" s="1529"/>
      <c r="F382" s="783"/>
      <c r="G382" s="1530"/>
      <c r="H382" s="1168"/>
      <c r="I382" s="1168"/>
      <c r="J382" s="1168"/>
      <c r="K382" s="1168"/>
      <c r="L382" s="1168"/>
      <c r="M382" s="1168"/>
      <c r="N382" s="1168"/>
      <c r="O382" s="1168"/>
      <c r="P382" s="1168"/>
      <c r="Q382" s="1168"/>
      <c r="R382" s="1168"/>
      <c r="S382" s="1168"/>
      <c r="T382" s="1168"/>
      <c r="U382" s="1168"/>
      <c r="V382" s="1168"/>
      <c r="W382" s="1168"/>
      <c r="X382" s="1168"/>
      <c r="Y382" s="1168"/>
      <c r="Z382" s="1168"/>
    </row>
    <row r="383" spans="1:26" ht="14.25" customHeight="1">
      <c r="A383" s="1168"/>
      <c r="B383" s="1526"/>
      <c r="C383" s="650" t="s">
        <v>654</v>
      </c>
      <c r="D383" s="650" t="s">
        <v>655</v>
      </c>
      <c r="E383" s="1527" t="s">
        <v>656</v>
      </c>
      <c r="F383" s="650" t="s">
        <v>657</v>
      </c>
      <c r="G383" s="1528" t="s">
        <v>658</v>
      </c>
      <c r="H383" s="1168"/>
      <c r="I383" s="1168"/>
      <c r="J383" s="1168"/>
      <c r="K383" s="1168"/>
      <c r="L383" s="1168"/>
      <c r="M383" s="1168"/>
      <c r="N383" s="1168"/>
      <c r="O383" s="1168"/>
      <c r="P383" s="1168"/>
      <c r="Q383" s="1168"/>
      <c r="R383" s="1168"/>
      <c r="S383" s="1168"/>
      <c r="T383" s="1168"/>
      <c r="U383" s="1168"/>
      <c r="V383" s="1168"/>
      <c r="W383" s="1168"/>
      <c r="X383" s="1168"/>
      <c r="Y383" s="1168"/>
      <c r="Z383" s="1168"/>
    </row>
    <row r="384" spans="1:26" ht="14.25" customHeight="1">
      <c r="A384" s="1168"/>
      <c r="B384" s="1526" t="s">
        <v>659</v>
      </c>
      <c r="C384" s="783">
        <v>1</v>
      </c>
      <c r="D384" s="783">
        <v>100</v>
      </c>
      <c r="E384" s="1529">
        <f>+D384/C384</f>
        <v>100</v>
      </c>
      <c r="F384" s="1573">
        <v>0</v>
      </c>
      <c r="G384" s="1530">
        <f>+E384*F384</f>
        <v>0</v>
      </c>
      <c r="H384" s="1168"/>
      <c r="I384" s="1168"/>
      <c r="J384" s="1168"/>
      <c r="K384" s="1168"/>
      <c r="L384" s="1168"/>
      <c r="M384" s="1168"/>
      <c r="N384" s="1168"/>
      <c r="O384" s="1168"/>
      <c r="P384" s="1168"/>
      <c r="Q384" s="1168"/>
      <c r="R384" s="1168"/>
      <c r="S384" s="1168"/>
      <c r="T384" s="1168"/>
      <c r="U384" s="1168"/>
      <c r="V384" s="1168"/>
      <c r="W384" s="1168"/>
      <c r="X384" s="1168"/>
      <c r="Y384" s="1168"/>
      <c r="Z384" s="1168"/>
    </row>
    <row r="385" spans="1:26" ht="14.25" customHeight="1">
      <c r="A385" s="1168"/>
      <c r="B385" s="1526" t="s">
        <v>667</v>
      </c>
      <c r="C385" s="783"/>
      <c r="D385" s="783"/>
      <c r="E385" s="1529"/>
      <c r="F385" s="783"/>
      <c r="G385" s="1530"/>
      <c r="H385" s="1168"/>
      <c r="I385" s="1168"/>
      <c r="J385" s="1168"/>
      <c r="K385" s="1168"/>
      <c r="L385" s="1168"/>
      <c r="M385" s="1168"/>
      <c r="N385" s="1168"/>
      <c r="O385" s="1168"/>
      <c r="P385" s="1168"/>
      <c r="Q385" s="1168"/>
      <c r="R385" s="1168"/>
      <c r="S385" s="1168"/>
      <c r="T385" s="1168"/>
      <c r="U385" s="1168"/>
      <c r="V385" s="1168"/>
      <c r="W385" s="1168"/>
      <c r="X385" s="1168"/>
      <c r="Y385" s="1168"/>
      <c r="Z385" s="1168"/>
    </row>
    <row r="386" spans="1:26" ht="14.25" customHeight="1">
      <c r="A386" s="1168"/>
      <c r="B386" s="1572"/>
      <c r="C386" s="660"/>
      <c r="D386" s="660"/>
      <c r="E386" s="1531"/>
      <c r="F386" s="660"/>
      <c r="G386" s="1531"/>
      <c r="H386" s="1168"/>
      <c r="I386" s="1168"/>
      <c r="J386" s="1168"/>
      <c r="K386" s="1168"/>
      <c r="L386" s="1168"/>
      <c r="M386" s="1168"/>
      <c r="N386" s="1168"/>
      <c r="O386" s="1168"/>
      <c r="P386" s="1168"/>
      <c r="Q386" s="1168"/>
      <c r="R386" s="1168"/>
      <c r="S386" s="1168"/>
      <c r="T386" s="1168"/>
      <c r="U386" s="1168"/>
      <c r="V386" s="1168"/>
      <c r="W386" s="1168"/>
      <c r="X386" s="1168"/>
      <c r="Y386" s="1168"/>
      <c r="Z386" s="1168"/>
    </row>
    <row r="387" spans="1:26" ht="26.25" customHeight="1">
      <c r="A387" s="1168"/>
      <c r="B387" s="1526"/>
      <c r="C387" s="650"/>
      <c r="D387" s="650"/>
      <c r="E387" s="1527"/>
      <c r="F387" s="650"/>
      <c r="G387" s="1528"/>
      <c r="H387" s="1168"/>
      <c r="I387" s="1168"/>
      <c r="J387" s="1168"/>
      <c r="K387" s="1168"/>
      <c r="L387" s="1168"/>
      <c r="M387" s="1168"/>
      <c r="N387" s="1168"/>
      <c r="O387" s="1168"/>
      <c r="P387" s="1168"/>
      <c r="Q387" s="1168"/>
      <c r="R387" s="1168"/>
      <c r="S387" s="1168"/>
      <c r="T387" s="1168"/>
      <c r="U387" s="1168"/>
      <c r="V387" s="1168"/>
      <c r="W387" s="1168"/>
      <c r="X387" s="1168"/>
      <c r="Y387" s="1168"/>
      <c r="Z387" s="1168"/>
    </row>
    <row r="388" spans="1:26" ht="14.25" customHeight="1">
      <c r="A388" s="1168"/>
      <c r="B388" s="1526"/>
      <c r="C388" s="783"/>
      <c r="D388" s="783"/>
      <c r="E388" s="1529"/>
      <c r="F388" s="783"/>
      <c r="G388" s="1530"/>
      <c r="H388" s="1168"/>
      <c r="I388" s="1168"/>
      <c r="J388" s="1168"/>
      <c r="K388" s="1168"/>
      <c r="L388" s="1168"/>
      <c r="M388" s="1168"/>
      <c r="N388" s="1168"/>
      <c r="O388" s="1168"/>
      <c r="P388" s="1168"/>
      <c r="Q388" s="1168"/>
      <c r="R388" s="1168"/>
      <c r="S388" s="1168"/>
      <c r="T388" s="1168"/>
      <c r="U388" s="1168"/>
      <c r="V388" s="1168"/>
      <c r="W388" s="1168"/>
      <c r="X388" s="1168"/>
      <c r="Y388" s="1168"/>
      <c r="Z388" s="1168"/>
    </row>
    <row r="389" spans="1:26" ht="14.25" customHeight="1">
      <c r="A389" s="1168"/>
      <c r="B389" s="1526"/>
      <c r="C389" s="783"/>
      <c r="D389" s="783"/>
      <c r="E389" s="1529"/>
      <c r="F389" s="783"/>
      <c r="G389" s="1530"/>
      <c r="H389" s="1168"/>
      <c r="I389" s="1168"/>
      <c r="J389" s="1168"/>
      <c r="K389" s="1168"/>
      <c r="L389" s="1168"/>
      <c r="M389" s="1168"/>
      <c r="N389" s="1168"/>
      <c r="O389" s="1168"/>
      <c r="P389" s="1168"/>
      <c r="Q389" s="1168"/>
      <c r="R389" s="1168"/>
      <c r="S389" s="1168"/>
      <c r="T389" s="1168"/>
      <c r="U389" s="1168"/>
      <c r="V389" s="1168"/>
      <c r="W389" s="1168"/>
      <c r="X389" s="1168"/>
      <c r="Y389" s="1168"/>
      <c r="Z389" s="1168"/>
    </row>
    <row r="390" spans="1:26" ht="14.25" customHeight="1">
      <c r="A390" s="1168"/>
      <c r="B390" s="1168"/>
      <c r="C390" s="1168"/>
      <c r="D390" s="1168"/>
      <c r="E390" s="1168"/>
      <c r="F390" s="1168"/>
      <c r="G390" s="1168"/>
      <c r="H390" s="1168"/>
      <c r="I390" s="1168"/>
      <c r="J390" s="1168"/>
      <c r="K390" s="1168"/>
      <c r="L390" s="1168"/>
      <c r="M390" s="1168"/>
      <c r="N390" s="1168"/>
      <c r="O390" s="1168"/>
      <c r="P390" s="1168"/>
      <c r="Q390" s="1168"/>
      <c r="R390" s="1168"/>
      <c r="S390" s="1168"/>
      <c r="T390" s="1168"/>
      <c r="U390" s="1168"/>
      <c r="V390" s="1168"/>
      <c r="W390" s="1168"/>
      <c r="X390" s="1168"/>
      <c r="Y390" s="1168"/>
      <c r="Z390" s="1168"/>
    </row>
    <row r="391" spans="1:26" ht="18" customHeight="1">
      <c r="A391" s="1168"/>
      <c r="B391" s="1574" t="s">
        <v>766</v>
      </c>
      <c r="C391" s="1213"/>
      <c r="D391" s="1213"/>
      <c r="E391" s="1168"/>
      <c r="F391" s="1168"/>
      <c r="G391" s="1168"/>
      <c r="H391" s="1168"/>
      <c r="I391" s="1168"/>
      <c r="J391" s="1168"/>
      <c r="K391" s="1168"/>
      <c r="L391" s="1168"/>
      <c r="M391" s="1168"/>
      <c r="N391" s="1168"/>
      <c r="O391" s="1168"/>
      <c r="P391" s="1168"/>
      <c r="Q391" s="1168"/>
      <c r="R391" s="1168"/>
      <c r="S391" s="1168"/>
      <c r="T391" s="1168"/>
      <c r="U391" s="1168"/>
      <c r="V391" s="1168"/>
      <c r="W391" s="1168"/>
      <c r="X391" s="1168"/>
      <c r="Y391" s="1168"/>
      <c r="Z391" s="1168"/>
    </row>
    <row r="392" spans="1:26" ht="14.25" customHeight="1">
      <c r="A392" s="1168"/>
      <c r="B392" s="1525" t="s">
        <v>113</v>
      </c>
      <c r="C392" s="660"/>
      <c r="D392" s="623"/>
      <c r="E392" s="699"/>
      <c r="F392" s="623"/>
      <c r="G392" s="699"/>
      <c r="H392" s="1168"/>
      <c r="I392" s="1168"/>
      <c r="J392" s="1168"/>
      <c r="K392" s="1168"/>
      <c r="L392" s="1168"/>
      <c r="M392" s="1168"/>
      <c r="N392" s="1168"/>
      <c r="O392" s="1168"/>
      <c r="P392" s="1168"/>
      <c r="Q392" s="1168"/>
      <c r="R392" s="1168"/>
      <c r="S392" s="1168"/>
      <c r="T392" s="1168"/>
      <c r="U392" s="1168"/>
      <c r="V392" s="1168"/>
      <c r="W392" s="1168"/>
      <c r="X392" s="1168"/>
      <c r="Y392" s="1168"/>
      <c r="Z392" s="1168"/>
    </row>
    <row r="393" spans="1:26" ht="25.5" customHeight="1">
      <c r="A393" s="1168"/>
      <c r="B393" s="1526"/>
      <c r="C393" s="650" t="s">
        <v>654</v>
      </c>
      <c r="D393" s="650" t="s">
        <v>655</v>
      </c>
      <c r="E393" s="1527" t="s">
        <v>656</v>
      </c>
      <c r="F393" s="650" t="s">
        <v>657</v>
      </c>
      <c r="G393" s="1528" t="s">
        <v>658</v>
      </c>
      <c r="H393" s="1168"/>
      <c r="I393" s="1168"/>
      <c r="J393" s="1168"/>
      <c r="K393" s="1168"/>
      <c r="L393" s="1168"/>
      <c r="M393" s="1168"/>
      <c r="N393" s="1168"/>
      <c r="O393" s="1168"/>
      <c r="P393" s="1168"/>
      <c r="Q393" s="1168"/>
      <c r="R393" s="1168"/>
      <c r="S393" s="1168"/>
      <c r="T393" s="1168"/>
      <c r="U393" s="1168"/>
      <c r="V393" s="1168"/>
      <c r="W393" s="1168"/>
      <c r="X393" s="1168"/>
      <c r="Y393" s="1168"/>
      <c r="Z393" s="1168"/>
    </row>
    <row r="394" spans="1:26" ht="14.25" customHeight="1">
      <c r="A394" s="1168"/>
      <c r="B394" s="1526" t="s">
        <v>659</v>
      </c>
      <c r="C394" s="783">
        <v>12</v>
      </c>
      <c r="D394" s="783">
        <v>100</v>
      </c>
      <c r="E394" s="1529">
        <f>+D394/C394</f>
        <v>8.3333333333333339</v>
      </c>
      <c r="F394" s="1573">
        <v>0</v>
      </c>
      <c r="G394" s="1530">
        <f>+E394*F394</f>
        <v>0</v>
      </c>
      <c r="H394" s="1168"/>
      <c r="I394" s="1168"/>
      <c r="J394" s="1168"/>
      <c r="K394" s="1168"/>
      <c r="L394" s="1168"/>
      <c r="M394" s="1168"/>
      <c r="N394" s="1168"/>
      <c r="O394" s="1168"/>
      <c r="P394" s="1168"/>
      <c r="Q394" s="1168"/>
      <c r="R394" s="1168"/>
      <c r="S394" s="1168"/>
      <c r="T394" s="1168"/>
      <c r="U394" s="1168"/>
      <c r="V394" s="1168"/>
      <c r="W394" s="1168"/>
      <c r="X394" s="1168"/>
      <c r="Y394" s="1168"/>
      <c r="Z394" s="1168"/>
    </row>
    <row r="395" spans="1:26" ht="14.25" customHeight="1">
      <c r="A395" s="1168"/>
      <c r="B395" s="1526" t="s">
        <v>667</v>
      </c>
      <c r="C395" s="783"/>
      <c r="D395" s="783"/>
      <c r="E395" s="1529"/>
      <c r="F395" s="783"/>
      <c r="G395" s="1530"/>
      <c r="H395" s="1168"/>
      <c r="I395" s="1168"/>
      <c r="J395" s="1168"/>
      <c r="K395" s="1168"/>
      <c r="L395" s="1168"/>
      <c r="M395" s="1168"/>
      <c r="N395" s="1168"/>
      <c r="O395" s="1168"/>
      <c r="P395" s="1168"/>
      <c r="Q395" s="1168"/>
      <c r="R395" s="1168"/>
      <c r="S395" s="1168"/>
      <c r="T395" s="1168"/>
      <c r="U395" s="1168"/>
      <c r="V395" s="1168"/>
      <c r="W395" s="1168"/>
      <c r="X395" s="1168"/>
      <c r="Y395" s="1168"/>
      <c r="Z395" s="1168"/>
    </row>
    <row r="396" spans="1:26" ht="14.25" customHeight="1">
      <c r="A396" s="1168"/>
      <c r="B396" s="1525" t="s">
        <v>320</v>
      </c>
      <c r="C396" s="660"/>
      <c r="D396" s="660"/>
      <c r="E396" s="1531"/>
      <c r="F396" s="660"/>
      <c r="G396" s="1531"/>
      <c r="H396" s="1168"/>
      <c r="I396" s="1168"/>
      <c r="J396" s="1168"/>
      <c r="K396" s="1168"/>
      <c r="L396" s="1168"/>
      <c r="M396" s="1168"/>
      <c r="N396" s="1168"/>
      <c r="O396" s="1168"/>
      <c r="P396" s="1168"/>
      <c r="Q396" s="1168"/>
      <c r="R396" s="1168"/>
      <c r="S396" s="1168"/>
      <c r="T396" s="1168"/>
      <c r="U396" s="1168"/>
      <c r="V396" s="1168"/>
      <c r="W396" s="1168"/>
      <c r="X396" s="1168"/>
      <c r="Y396" s="1168"/>
      <c r="Z396" s="1168"/>
    </row>
    <row r="397" spans="1:26" ht="25.5" customHeight="1">
      <c r="A397" s="1168"/>
      <c r="B397" s="1526"/>
      <c r="C397" s="650" t="s">
        <v>654</v>
      </c>
      <c r="D397" s="650" t="s">
        <v>655</v>
      </c>
      <c r="E397" s="1527" t="s">
        <v>656</v>
      </c>
      <c r="F397" s="650" t="s">
        <v>657</v>
      </c>
      <c r="G397" s="1528" t="s">
        <v>658</v>
      </c>
      <c r="H397" s="1168"/>
      <c r="I397" s="1168"/>
      <c r="J397" s="1168"/>
      <c r="K397" s="1168"/>
      <c r="L397" s="1168"/>
      <c r="M397" s="1168"/>
      <c r="N397" s="1168"/>
      <c r="O397" s="1168"/>
      <c r="P397" s="1168"/>
      <c r="Q397" s="1168"/>
      <c r="R397" s="1168"/>
      <c r="S397" s="1168"/>
      <c r="T397" s="1168"/>
      <c r="U397" s="1168"/>
      <c r="V397" s="1168"/>
      <c r="W397" s="1168"/>
      <c r="X397" s="1168"/>
      <c r="Y397" s="1168"/>
      <c r="Z397" s="1168"/>
    </row>
    <row r="398" spans="1:26" ht="14.25" customHeight="1">
      <c r="A398" s="1168"/>
      <c r="B398" s="1526" t="s">
        <v>659</v>
      </c>
      <c r="C398" s="783">
        <v>1</v>
      </c>
      <c r="D398" s="783">
        <v>100</v>
      </c>
      <c r="E398" s="1529">
        <f>+D398/C398</f>
        <v>100</v>
      </c>
      <c r="F398" s="1535">
        <v>0</v>
      </c>
      <c r="G398" s="1530">
        <f>+E398*F398</f>
        <v>0</v>
      </c>
      <c r="H398" s="1168"/>
      <c r="I398" s="1168"/>
      <c r="J398" s="1168"/>
      <c r="K398" s="1168"/>
      <c r="L398" s="1168"/>
      <c r="M398" s="1168"/>
      <c r="N398" s="1168"/>
      <c r="O398" s="1168"/>
      <c r="P398" s="1168"/>
      <c r="Q398" s="1168"/>
      <c r="R398" s="1168"/>
      <c r="S398" s="1168"/>
      <c r="T398" s="1168"/>
      <c r="U398" s="1168"/>
      <c r="V398" s="1168"/>
      <c r="W398" s="1168"/>
      <c r="X398" s="1168"/>
      <c r="Y398" s="1168"/>
      <c r="Z398" s="1168"/>
    </row>
    <row r="399" spans="1:26" ht="14.25" customHeight="1">
      <c r="A399" s="1168"/>
      <c r="B399" s="1526" t="s">
        <v>667</v>
      </c>
      <c r="C399" s="783"/>
      <c r="D399" s="783"/>
      <c r="E399" s="1529"/>
      <c r="F399" s="783"/>
      <c r="G399" s="1530"/>
      <c r="H399" s="1168"/>
      <c r="I399" s="1168"/>
      <c r="J399" s="1168"/>
      <c r="K399" s="1168"/>
      <c r="L399" s="1168"/>
      <c r="M399" s="1168"/>
      <c r="N399" s="1168"/>
      <c r="O399" s="1168"/>
      <c r="P399" s="1168"/>
      <c r="Q399" s="1168"/>
      <c r="R399" s="1168"/>
      <c r="S399" s="1168"/>
      <c r="T399" s="1168"/>
      <c r="U399" s="1168"/>
      <c r="V399" s="1168"/>
      <c r="W399" s="1168"/>
      <c r="X399" s="1168"/>
      <c r="Y399" s="1168"/>
      <c r="Z399" s="1168"/>
    </row>
    <row r="400" spans="1:26" ht="24" customHeight="1">
      <c r="A400" s="1168"/>
      <c r="B400" s="1790" t="s">
        <v>321</v>
      </c>
      <c r="C400" s="1691"/>
      <c r="D400" s="623"/>
      <c r="E400" s="699"/>
      <c r="F400" s="623"/>
      <c r="G400" s="699"/>
      <c r="H400" s="1168"/>
      <c r="I400" s="1168"/>
      <c r="J400" s="1168"/>
      <c r="K400" s="1168"/>
      <c r="L400" s="1168"/>
      <c r="M400" s="1168"/>
      <c r="N400" s="1168"/>
      <c r="O400" s="1168"/>
      <c r="P400" s="1168"/>
      <c r="Q400" s="1168"/>
      <c r="R400" s="1168"/>
      <c r="S400" s="1168"/>
      <c r="T400" s="1168"/>
      <c r="U400" s="1168"/>
      <c r="V400" s="1168"/>
      <c r="W400" s="1168"/>
      <c r="X400" s="1168"/>
      <c r="Y400" s="1168"/>
      <c r="Z400" s="1168"/>
    </row>
    <row r="401" spans="1:26" ht="25.5" customHeight="1">
      <c r="A401" s="1168"/>
      <c r="B401" s="1526"/>
      <c r="C401" s="650" t="s">
        <v>654</v>
      </c>
      <c r="D401" s="650" t="s">
        <v>655</v>
      </c>
      <c r="E401" s="1527" t="s">
        <v>656</v>
      </c>
      <c r="F401" s="650" t="s">
        <v>657</v>
      </c>
      <c r="G401" s="1528" t="s">
        <v>658</v>
      </c>
      <c r="H401" s="1168"/>
      <c r="I401" s="1168"/>
      <c r="J401" s="1168"/>
      <c r="K401" s="1168"/>
      <c r="L401" s="1168"/>
      <c r="M401" s="1168"/>
      <c r="N401" s="1168"/>
      <c r="O401" s="1168"/>
      <c r="P401" s="1168"/>
      <c r="Q401" s="1168"/>
      <c r="R401" s="1168"/>
      <c r="S401" s="1168"/>
      <c r="T401" s="1168"/>
      <c r="U401" s="1168"/>
      <c r="V401" s="1168"/>
      <c r="W401" s="1168"/>
      <c r="X401" s="1168"/>
      <c r="Y401" s="1168"/>
      <c r="Z401" s="1168"/>
    </row>
    <row r="402" spans="1:26" ht="14.25" customHeight="1">
      <c r="A402" s="1168"/>
      <c r="B402" s="1526" t="s">
        <v>659</v>
      </c>
      <c r="C402" s="783">
        <v>39</v>
      </c>
      <c r="D402" s="783">
        <v>100</v>
      </c>
      <c r="E402" s="1529">
        <f>+D402/C402</f>
        <v>2.5641025641025643</v>
      </c>
      <c r="F402" s="1535">
        <v>0</v>
      </c>
      <c r="G402" s="1530">
        <f>+E402*F402</f>
        <v>0</v>
      </c>
      <c r="H402" s="1168"/>
      <c r="I402" s="1168"/>
      <c r="J402" s="1168"/>
      <c r="K402" s="1168"/>
      <c r="L402" s="1168"/>
      <c r="M402" s="1168"/>
      <c r="N402" s="1168"/>
      <c r="O402" s="1168"/>
      <c r="P402" s="1168"/>
      <c r="Q402" s="1168"/>
      <c r="R402" s="1168"/>
      <c r="S402" s="1168"/>
      <c r="T402" s="1168"/>
      <c r="U402" s="1168"/>
      <c r="V402" s="1168"/>
      <c r="W402" s="1168"/>
      <c r="X402" s="1168"/>
      <c r="Y402" s="1168"/>
      <c r="Z402" s="1168"/>
    </row>
    <row r="403" spans="1:26" ht="14.25" customHeight="1">
      <c r="A403" s="1168"/>
      <c r="B403" s="1526" t="s">
        <v>667</v>
      </c>
      <c r="C403" s="783"/>
      <c r="D403" s="783"/>
      <c r="E403" s="1529"/>
      <c r="F403" s="783"/>
      <c r="G403" s="1530"/>
      <c r="H403" s="1168"/>
      <c r="I403" s="1168"/>
      <c r="J403" s="1168"/>
      <c r="K403" s="1168"/>
      <c r="L403" s="1168"/>
      <c r="M403" s="1168"/>
      <c r="N403" s="1168"/>
      <c r="O403" s="1168"/>
      <c r="P403" s="1168"/>
      <c r="Q403" s="1168"/>
      <c r="R403" s="1168"/>
      <c r="S403" s="1168"/>
      <c r="T403" s="1168"/>
      <c r="U403" s="1168"/>
      <c r="V403" s="1168"/>
      <c r="W403" s="1168"/>
      <c r="X403" s="1168"/>
      <c r="Y403" s="1168"/>
      <c r="Z403" s="1168"/>
    </row>
    <row r="404" spans="1:26" ht="14.25" customHeight="1">
      <c r="A404" s="1168"/>
      <c r="B404" s="1575" t="s">
        <v>322</v>
      </c>
      <c r="C404" s="660"/>
      <c r="D404" s="623"/>
      <c r="E404" s="699"/>
      <c r="F404" s="623"/>
      <c r="G404" s="699"/>
      <c r="H404" s="1168"/>
      <c r="I404" s="1168"/>
      <c r="J404" s="1168"/>
      <c r="K404" s="1168"/>
      <c r="L404" s="1168"/>
      <c r="M404" s="1168"/>
      <c r="N404" s="1168"/>
      <c r="O404" s="1168"/>
      <c r="P404" s="1168"/>
      <c r="Q404" s="1168"/>
      <c r="R404" s="1168"/>
      <c r="S404" s="1168"/>
      <c r="T404" s="1168"/>
      <c r="U404" s="1168"/>
      <c r="V404" s="1168"/>
      <c r="W404" s="1168"/>
      <c r="X404" s="1168"/>
      <c r="Y404" s="1168"/>
      <c r="Z404" s="1168"/>
    </row>
    <row r="405" spans="1:26" ht="25.5" customHeight="1">
      <c r="A405" s="1168"/>
      <c r="B405" s="1526"/>
      <c r="C405" s="650" t="s">
        <v>654</v>
      </c>
      <c r="D405" s="650" t="s">
        <v>655</v>
      </c>
      <c r="E405" s="1527" t="s">
        <v>656</v>
      </c>
      <c r="F405" s="650" t="s">
        <v>657</v>
      </c>
      <c r="G405" s="1528" t="s">
        <v>658</v>
      </c>
      <c r="H405" s="1168"/>
      <c r="I405" s="1168"/>
      <c r="J405" s="1168"/>
      <c r="K405" s="1168"/>
      <c r="L405" s="1168"/>
      <c r="M405" s="1168"/>
      <c r="N405" s="1168"/>
      <c r="O405" s="1168"/>
      <c r="P405" s="1168"/>
      <c r="Q405" s="1168"/>
      <c r="R405" s="1168"/>
      <c r="S405" s="1168"/>
      <c r="T405" s="1168"/>
      <c r="U405" s="1168"/>
      <c r="V405" s="1168"/>
      <c r="W405" s="1168"/>
      <c r="X405" s="1168"/>
      <c r="Y405" s="1168"/>
      <c r="Z405" s="1168"/>
    </row>
    <row r="406" spans="1:26" ht="14.25" customHeight="1">
      <c r="A406" s="1168"/>
      <c r="B406" s="1526" t="s">
        <v>659</v>
      </c>
      <c r="C406" s="783">
        <v>1</v>
      </c>
      <c r="D406" s="783">
        <v>100</v>
      </c>
      <c r="E406" s="1529">
        <f>+D406/C406</f>
        <v>100</v>
      </c>
      <c r="F406" s="1535">
        <v>0</v>
      </c>
      <c r="G406" s="1530">
        <f>+E406*F406</f>
        <v>0</v>
      </c>
      <c r="H406" s="1168"/>
      <c r="I406" s="1168"/>
      <c r="J406" s="1168"/>
      <c r="K406" s="1168"/>
      <c r="L406" s="1168"/>
      <c r="M406" s="1168"/>
      <c r="N406" s="1168"/>
      <c r="O406" s="1168"/>
      <c r="P406" s="1168"/>
      <c r="Q406" s="1168"/>
      <c r="R406" s="1168"/>
      <c r="S406" s="1168"/>
      <c r="T406" s="1168"/>
      <c r="U406" s="1168"/>
      <c r="V406" s="1168"/>
      <c r="W406" s="1168"/>
      <c r="X406" s="1168"/>
      <c r="Y406" s="1168"/>
      <c r="Z406" s="1168"/>
    </row>
    <row r="407" spans="1:26" ht="14.25" customHeight="1">
      <c r="A407" s="1168"/>
      <c r="B407" s="1526" t="s">
        <v>667</v>
      </c>
      <c r="C407" s="783"/>
      <c r="D407" s="783"/>
      <c r="E407" s="1529"/>
      <c r="F407" s="783"/>
      <c r="G407" s="1530"/>
      <c r="H407" s="1168"/>
      <c r="I407" s="1168"/>
      <c r="J407" s="1168"/>
      <c r="K407" s="1168"/>
      <c r="L407" s="1168"/>
      <c r="M407" s="1168"/>
      <c r="N407" s="1168"/>
      <c r="O407" s="1168"/>
      <c r="P407" s="1168"/>
      <c r="Q407" s="1168"/>
      <c r="R407" s="1168"/>
      <c r="S407" s="1168"/>
      <c r="T407" s="1168"/>
      <c r="U407" s="1168"/>
      <c r="V407" s="1168"/>
      <c r="W407" s="1168"/>
      <c r="X407" s="1168"/>
      <c r="Y407" s="1168"/>
      <c r="Z407" s="1168"/>
    </row>
    <row r="408" spans="1:26" ht="14.25" customHeight="1">
      <c r="A408" s="1168"/>
      <c r="B408" s="1525" t="s">
        <v>323</v>
      </c>
      <c r="C408" s="660"/>
      <c r="D408" s="660"/>
      <c r="E408" s="1531"/>
      <c r="F408" s="660"/>
      <c r="G408" s="1531"/>
      <c r="H408" s="1168"/>
      <c r="I408" s="1168"/>
      <c r="J408" s="1168"/>
      <c r="K408" s="1168"/>
      <c r="L408" s="1168"/>
      <c r="M408" s="1168"/>
      <c r="N408" s="1168"/>
      <c r="O408" s="1168"/>
      <c r="P408" s="1168"/>
      <c r="Q408" s="1168"/>
      <c r="R408" s="1168"/>
      <c r="S408" s="1168"/>
      <c r="T408" s="1168"/>
      <c r="U408" s="1168"/>
      <c r="V408" s="1168"/>
      <c r="W408" s="1168"/>
      <c r="X408" s="1168"/>
      <c r="Y408" s="1168"/>
      <c r="Z408" s="1168"/>
    </row>
    <row r="409" spans="1:26" ht="25.5" customHeight="1">
      <c r="A409" s="1168"/>
      <c r="B409" s="1526"/>
      <c r="C409" s="650" t="s">
        <v>654</v>
      </c>
      <c r="D409" s="650" t="s">
        <v>655</v>
      </c>
      <c r="E409" s="1527" t="s">
        <v>656</v>
      </c>
      <c r="F409" s="650" t="s">
        <v>657</v>
      </c>
      <c r="G409" s="1528" t="s">
        <v>658</v>
      </c>
      <c r="H409" s="1168"/>
      <c r="I409" s="1168"/>
      <c r="J409" s="1168"/>
      <c r="K409" s="1168"/>
      <c r="L409" s="1168"/>
      <c r="M409" s="1168"/>
      <c r="N409" s="1168"/>
      <c r="O409" s="1168"/>
      <c r="P409" s="1168"/>
      <c r="Q409" s="1168"/>
      <c r="R409" s="1168"/>
      <c r="S409" s="1168"/>
      <c r="T409" s="1168"/>
      <c r="U409" s="1168"/>
      <c r="V409" s="1168"/>
      <c r="W409" s="1168"/>
      <c r="X409" s="1168"/>
      <c r="Y409" s="1168"/>
      <c r="Z409" s="1168"/>
    </row>
    <row r="410" spans="1:26" ht="14.25" customHeight="1">
      <c r="A410" s="1168"/>
      <c r="B410" s="1526" t="s">
        <v>659</v>
      </c>
      <c r="C410" s="783">
        <v>1</v>
      </c>
      <c r="D410" s="783">
        <v>100</v>
      </c>
      <c r="E410" s="1529">
        <f>+D410/C410</f>
        <v>100</v>
      </c>
      <c r="F410" s="1535">
        <v>0</v>
      </c>
      <c r="G410" s="1530">
        <f>+E410*F410</f>
        <v>0</v>
      </c>
      <c r="H410" s="1168"/>
      <c r="I410" s="1168"/>
      <c r="J410" s="1168"/>
      <c r="K410" s="1168"/>
      <c r="L410" s="1168"/>
      <c r="M410" s="1168"/>
      <c r="N410" s="1168"/>
      <c r="O410" s="1168"/>
      <c r="P410" s="1168"/>
      <c r="Q410" s="1168"/>
      <c r="R410" s="1168"/>
      <c r="S410" s="1168"/>
      <c r="T410" s="1168"/>
      <c r="U410" s="1168"/>
      <c r="V410" s="1168"/>
      <c r="W410" s="1168"/>
      <c r="X410" s="1168"/>
      <c r="Y410" s="1168"/>
      <c r="Z410" s="1168"/>
    </row>
    <row r="411" spans="1:26" ht="14.25" customHeight="1">
      <c r="A411" s="1168"/>
      <c r="B411" s="1526" t="s">
        <v>667</v>
      </c>
      <c r="C411" s="783"/>
      <c r="D411" s="783"/>
      <c r="E411" s="1529"/>
      <c r="F411" s="783"/>
      <c r="G411" s="1530"/>
      <c r="H411" s="1168"/>
      <c r="I411" s="1168"/>
      <c r="J411" s="1168"/>
      <c r="K411" s="1168"/>
      <c r="L411" s="1168"/>
      <c r="M411" s="1168"/>
      <c r="N411" s="1168"/>
      <c r="O411" s="1168"/>
      <c r="P411" s="1168"/>
      <c r="Q411" s="1168"/>
      <c r="R411" s="1168"/>
      <c r="S411" s="1168"/>
      <c r="T411" s="1168"/>
      <c r="U411" s="1168"/>
      <c r="V411" s="1168"/>
      <c r="W411" s="1168"/>
      <c r="X411" s="1168"/>
      <c r="Y411" s="1168"/>
      <c r="Z411" s="1168"/>
    </row>
    <row r="412" spans="1:26" ht="14.25" customHeight="1">
      <c r="A412" s="1168"/>
      <c r="B412" s="1525" t="s">
        <v>324</v>
      </c>
      <c r="C412" s="660"/>
      <c r="D412" s="660"/>
      <c r="E412" s="1531"/>
      <c r="F412" s="660"/>
      <c r="G412" s="1531"/>
      <c r="H412" s="1168"/>
      <c r="I412" s="1168"/>
      <c r="J412" s="1168"/>
      <c r="K412" s="1168"/>
      <c r="L412" s="1168"/>
      <c r="M412" s="1168"/>
      <c r="N412" s="1168"/>
      <c r="O412" s="1168"/>
      <c r="P412" s="1168"/>
      <c r="Q412" s="1168"/>
      <c r="R412" s="1168"/>
      <c r="S412" s="1168"/>
      <c r="T412" s="1168"/>
      <c r="U412" s="1168"/>
      <c r="V412" s="1168"/>
      <c r="W412" s="1168"/>
      <c r="X412" s="1168"/>
      <c r="Y412" s="1168"/>
      <c r="Z412" s="1168"/>
    </row>
    <row r="413" spans="1:26" ht="25.5" customHeight="1">
      <c r="A413" s="1168"/>
      <c r="B413" s="1526"/>
      <c r="C413" s="650" t="s">
        <v>654</v>
      </c>
      <c r="D413" s="650" t="s">
        <v>655</v>
      </c>
      <c r="E413" s="1527" t="s">
        <v>656</v>
      </c>
      <c r="F413" s="650" t="s">
        <v>657</v>
      </c>
      <c r="G413" s="1528" t="s">
        <v>658</v>
      </c>
      <c r="H413" s="1168"/>
      <c r="I413" s="1168"/>
      <c r="J413" s="1168"/>
      <c r="K413" s="1168"/>
      <c r="L413" s="1168"/>
      <c r="M413" s="1168"/>
      <c r="N413" s="1168"/>
      <c r="O413" s="1168"/>
      <c r="P413" s="1168"/>
      <c r="Q413" s="1168"/>
      <c r="R413" s="1168"/>
      <c r="S413" s="1168"/>
      <c r="T413" s="1168"/>
      <c r="U413" s="1168"/>
      <c r="V413" s="1168"/>
      <c r="W413" s="1168"/>
      <c r="X413" s="1168"/>
      <c r="Y413" s="1168"/>
      <c r="Z413" s="1168"/>
    </row>
    <row r="414" spans="1:26" ht="14.25" customHeight="1">
      <c r="A414" s="1168"/>
      <c r="B414" s="1526" t="s">
        <v>659</v>
      </c>
      <c r="C414" s="783">
        <v>12</v>
      </c>
      <c r="D414" s="783">
        <v>100</v>
      </c>
      <c r="E414" s="1529">
        <f>+D414/C414</f>
        <v>8.3333333333333339</v>
      </c>
      <c r="F414" s="1535">
        <v>0</v>
      </c>
      <c r="G414" s="1530">
        <f>+E414*F414</f>
        <v>0</v>
      </c>
      <c r="H414" s="1168"/>
      <c r="I414" s="1168"/>
      <c r="J414" s="1168"/>
      <c r="K414" s="1168"/>
      <c r="L414" s="1168"/>
      <c r="M414" s="1168"/>
      <c r="N414" s="1168"/>
      <c r="O414" s="1168"/>
      <c r="P414" s="1168"/>
      <c r="Q414" s="1168"/>
      <c r="R414" s="1168"/>
      <c r="S414" s="1168"/>
      <c r="T414" s="1168"/>
      <c r="U414" s="1168"/>
      <c r="V414" s="1168"/>
      <c r="W414" s="1168"/>
      <c r="X414" s="1168"/>
      <c r="Y414" s="1168"/>
      <c r="Z414" s="1168"/>
    </row>
    <row r="415" spans="1:26" ht="14.25" customHeight="1">
      <c r="A415" s="1168"/>
      <c r="B415" s="1526" t="s">
        <v>667</v>
      </c>
      <c r="C415" s="783"/>
      <c r="D415" s="783"/>
      <c r="E415" s="1529"/>
      <c r="F415" s="783"/>
      <c r="G415" s="1530"/>
      <c r="H415" s="1168"/>
      <c r="I415" s="1168"/>
      <c r="J415" s="1168"/>
      <c r="K415" s="1168"/>
      <c r="L415" s="1168"/>
      <c r="M415" s="1168"/>
      <c r="N415" s="1168"/>
      <c r="O415" s="1168"/>
      <c r="P415" s="1168"/>
      <c r="Q415" s="1168"/>
      <c r="R415" s="1168"/>
      <c r="S415" s="1168"/>
      <c r="T415" s="1168"/>
      <c r="U415" s="1168"/>
      <c r="V415" s="1168"/>
      <c r="W415" s="1168"/>
      <c r="X415" s="1168"/>
      <c r="Y415" s="1168"/>
      <c r="Z415" s="1168"/>
    </row>
    <row r="416" spans="1:26" ht="14.25" customHeight="1">
      <c r="A416" s="1168"/>
      <c r="B416" s="1525" t="s">
        <v>83</v>
      </c>
      <c r="C416" s="660"/>
      <c r="D416" s="660"/>
      <c r="E416" s="1531"/>
      <c r="F416" s="660"/>
      <c r="G416" s="1531"/>
      <c r="H416" s="1168"/>
      <c r="I416" s="1168"/>
      <c r="J416" s="1168"/>
      <c r="K416" s="1168"/>
      <c r="L416" s="1168"/>
      <c r="M416" s="1168"/>
      <c r="N416" s="1168"/>
      <c r="O416" s="1168"/>
      <c r="P416" s="1168"/>
      <c r="Q416" s="1168"/>
      <c r="R416" s="1168"/>
      <c r="S416" s="1168"/>
      <c r="T416" s="1168"/>
      <c r="U416" s="1168"/>
      <c r="V416" s="1168"/>
      <c r="W416" s="1168"/>
      <c r="X416" s="1168"/>
      <c r="Y416" s="1168"/>
      <c r="Z416" s="1168"/>
    </row>
    <row r="417" spans="1:26" ht="25.5" customHeight="1">
      <c r="A417" s="1168"/>
      <c r="B417" s="1526"/>
      <c r="C417" s="650" t="s">
        <v>654</v>
      </c>
      <c r="D417" s="650" t="s">
        <v>655</v>
      </c>
      <c r="E417" s="1527" t="s">
        <v>656</v>
      </c>
      <c r="F417" s="650" t="s">
        <v>657</v>
      </c>
      <c r="G417" s="1528" t="s">
        <v>658</v>
      </c>
      <c r="H417" s="1168"/>
      <c r="I417" s="1168"/>
      <c r="J417" s="1168"/>
      <c r="K417" s="1168"/>
      <c r="L417" s="1168"/>
      <c r="M417" s="1168"/>
      <c r="N417" s="1168"/>
      <c r="O417" s="1168"/>
      <c r="P417" s="1168"/>
      <c r="Q417" s="1168"/>
      <c r="R417" s="1168"/>
      <c r="S417" s="1168"/>
      <c r="T417" s="1168"/>
      <c r="U417" s="1168"/>
      <c r="V417" s="1168"/>
      <c r="W417" s="1168"/>
      <c r="X417" s="1168"/>
      <c r="Y417" s="1168"/>
      <c r="Z417" s="1168"/>
    </row>
    <row r="418" spans="1:26" ht="14.25" customHeight="1">
      <c r="A418" s="1168"/>
      <c r="B418" s="1526" t="s">
        <v>659</v>
      </c>
      <c r="C418" s="783">
        <v>12</v>
      </c>
      <c r="D418" s="783">
        <v>100</v>
      </c>
      <c r="E418" s="1529">
        <f>+D418/C418</f>
        <v>8.3333333333333339</v>
      </c>
      <c r="F418" s="1573">
        <v>0</v>
      </c>
      <c r="G418" s="1530">
        <f>+E418*F418</f>
        <v>0</v>
      </c>
      <c r="H418" s="1168"/>
      <c r="I418" s="1168"/>
      <c r="J418" s="1168"/>
      <c r="K418" s="1168"/>
      <c r="L418" s="1168"/>
      <c r="M418" s="1168"/>
      <c r="N418" s="1168"/>
      <c r="O418" s="1168"/>
      <c r="P418" s="1168"/>
      <c r="Q418" s="1168"/>
      <c r="R418" s="1168"/>
      <c r="S418" s="1168"/>
      <c r="T418" s="1168"/>
      <c r="U418" s="1168"/>
      <c r="V418" s="1168"/>
      <c r="W418" s="1168"/>
      <c r="X418" s="1168"/>
      <c r="Y418" s="1168"/>
      <c r="Z418" s="1168"/>
    </row>
    <row r="419" spans="1:26" ht="14.25" customHeight="1">
      <c r="A419" s="1168"/>
      <c r="B419" s="1526" t="s">
        <v>667</v>
      </c>
      <c r="C419" s="783"/>
      <c r="D419" s="783"/>
      <c r="E419" s="1529"/>
      <c r="F419" s="783"/>
      <c r="G419" s="1530"/>
      <c r="H419" s="1168"/>
      <c r="I419" s="1168"/>
      <c r="J419" s="1168"/>
      <c r="K419" s="1168"/>
      <c r="L419" s="1168"/>
      <c r="M419" s="1168"/>
      <c r="N419" s="1168"/>
      <c r="O419" s="1168"/>
      <c r="P419" s="1168"/>
      <c r="Q419" s="1168"/>
      <c r="R419" s="1168"/>
      <c r="S419" s="1168"/>
      <c r="T419" s="1168"/>
      <c r="U419" s="1168"/>
      <c r="V419" s="1168"/>
      <c r="W419" s="1168"/>
      <c r="X419" s="1168"/>
      <c r="Y419" s="1168"/>
      <c r="Z419" s="1168"/>
    </row>
    <row r="420" spans="1:26" ht="14.25" customHeight="1">
      <c r="A420" s="1168"/>
      <c r="B420" s="1525" t="s">
        <v>326</v>
      </c>
      <c r="C420" s="660"/>
      <c r="D420" s="660"/>
      <c r="E420" s="1531"/>
      <c r="F420" s="660"/>
      <c r="G420" s="1531"/>
      <c r="H420" s="1168"/>
      <c r="I420" s="1168"/>
      <c r="J420" s="1168"/>
      <c r="K420" s="1168"/>
      <c r="L420" s="1168"/>
      <c r="M420" s="1168"/>
      <c r="N420" s="1168"/>
      <c r="O420" s="1168"/>
      <c r="P420" s="1168"/>
      <c r="Q420" s="1168"/>
      <c r="R420" s="1168"/>
      <c r="S420" s="1168"/>
      <c r="T420" s="1168"/>
      <c r="U420" s="1168"/>
      <c r="V420" s="1168"/>
      <c r="W420" s="1168"/>
      <c r="X420" s="1168"/>
      <c r="Y420" s="1168"/>
      <c r="Z420" s="1168"/>
    </row>
    <row r="421" spans="1:26" ht="25.5" customHeight="1">
      <c r="A421" s="1168"/>
      <c r="B421" s="1526"/>
      <c r="C421" s="650" t="s">
        <v>654</v>
      </c>
      <c r="D421" s="650" t="s">
        <v>655</v>
      </c>
      <c r="E421" s="1527" t="s">
        <v>656</v>
      </c>
      <c r="F421" s="650" t="s">
        <v>657</v>
      </c>
      <c r="G421" s="1528" t="s">
        <v>658</v>
      </c>
      <c r="H421" s="1168"/>
      <c r="I421" s="1168"/>
      <c r="J421" s="1168"/>
      <c r="K421" s="1168"/>
      <c r="L421" s="1168"/>
      <c r="M421" s="1168"/>
      <c r="N421" s="1168"/>
      <c r="O421" s="1168"/>
      <c r="P421" s="1168"/>
      <c r="Q421" s="1168"/>
      <c r="R421" s="1168"/>
      <c r="S421" s="1168"/>
      <c r="T421" s="1168"/>
      <c r="U421" s="1168"/>
      <c r="V421" s="1168"/>
      <c r="W421" s="1168"/>
      <c r="X421" s="1168"/>
      <c r="Y421" s="1168"/>
      <c r="Z421" s="1168"/>
    </row>
    <row r="422" spans="1:26" ht="14.25" customHeight="1">
      <c r="A422" s="1168"/>
      <c r="B422" s="1526" t="s">
        <v>659</v>
      </c>
      <c r="C422" s="783">
        <v>12</v>
      </c>
      <c r="D422" s="783">
        <v>100</v>
      </c>
      <c r="E422" s="1529">
        <f>+D422/C422</f>
        <v>8.3333333333333339</v>
      </c>
      <c r="F422" s="1573">
        <v>0</v>
      </c>
      <c r="G422" s="1530">
        <f>+E422*F422</f>
        <v>0</v>
      </c>
      <c r="H422" s="1168"/>
      <c r="I422" s="1168"/>
      <c r="J422" s="1168"/>
      <c r="K422" s="1168"/>
      <c r="L422" s="1168"/>
      <c r="M422" s="1168"/>
      <c r="N422" s="1168"/>
      <c r="O422" s="1168"/>
      <c r="P422" s="1168"/>
      <c r="Q422" s="1168"/>
      <c r="R422" s="1168"/>
      <c r="S422" s="1168"/>
      <c r="T422" s="1168"/>
      <c r="U422" s="1168"/>
      <c r="V422" s="1168"/>
      <c r="W422" s="1168"/>
      <c r="X422" s="1168"/>
      <c r="Y422" s="1168"/>
      <c r="Z422" s="1168"/>
    </row>
    <row r="423" spans="1:26" ht="14.25" customHeight="1">
      <c r="A423" s="1168"/>
      <c r="B423" s="1526" t="s">
        <v>667</v>
      </c>
      <c r="C423" s="783"/>
      <c r="D423" s="783"/>
      <c r="E423" s="1529"/>
      <c r="F423" s="783"/>
      <c r="G423" s="1530"/>
      <c r="H423" s="1168"/>
      <c r="I423" s="1168"/>
      <c r="J423" s="1168"/>
      <c r="K423" s="1168"/>
      <c r="L423" s="1168"/>
      <c r="M423" s="1168"/>
      <c r="N423" s="1168"/>
      <c r="O423" s="1168"/>
      <c r="P423" s="1168"/>
      <c r="Q423" s="1168"/>
      <c r="R423" s="1168"/>
      <c r="S423" s="1168"/>
      <c r="T423" s="1168"/>
      <c r="U423" s="1168"/>
      <c r="V423" s="1168"/>
      <c r="W423" s="1168"/>
      <c r="X423" s="1168"/>
      <c r="Y423" s="1168"/>
      <c r="Z423" s="1168"/>
    </row>
    <row r="424" spans="1:26" ht="14.25" customHeight="1">
      <c r="A424" s="1168"/>
      <c r="B424" s="1525" t="s">
        <v>327</v>
      </c>
      <c r="C424" s="660"/>
      <c r="D424" s="660"/>
      <c r="E424" s="1531"/>
      <c r="F424" s="660"/>
      <c r="G424" s="1531"/>
      <c r="H424" s="1168"/>
      <c r="I424" s="1168"/>
      <c r="J424" s="1168"/>
      <c r="K424" s="1168"/>
      <c r="L424" s="1168"/>
      <c r="M424" s="1168"/>
      <c r="N424" s="1168"/>
      <c r="O424" s="1168"/>
      <c r="P424" s="1168"/>
      <c r="Q424" s="1168"/>
      <c r="R424" s="1168"/>
      <c r="S424" s="1168"/>
      <c r="T424" s="1168"/>
      <c r="U424" s="1168"/>
      <c r="V424" s="1168"/>
      <c r="W424" s="1168"/>
      <c r="X424" s="1168"/>
      <c r="Y424" s="1168"/>
      <c r="Z424" s="1168"/>
    </row>
    <row r="425" spans="1:26" ht="25.5" customHeight="1">
      <c r="A425" s="1168"/>
      <c r="B425" s="1526"/>
      <c r="C425" s="650" t="s">
        <v>654</v>
      </c>
      <c r="D425" s="650" t="s">
        <v>655</v>
      </c>
      <c r="E425" s="1527" t="s">
        <v>656</v>
      </c>
      <c r="F425" s="650" t="s">
        <v>657</v>
      </c>
      <c r="G425" s="1528" t="s">
        <v>658</v>
      </c>
      <c r="H425" s="1168"/>
      <c r="I425" s="1168"/>
      <c r="J425" s="1168"/>
      <c r="K425" s="1168"/>
      <c r="L425" s="1168"/>
      <c r="M425" s="1168"/>
      <c r="N425" s="1168"/>
      <c r="O425" s="1168"/>
      <c r="P425" s="1168"/>
      <c r="Q425" s="1168"/>
      <c r="R425" s="1168"/>
      <c r="S425" s="1168"/>
      <c r="T425" s="1168"/>
      <c r="U425" s="1168"/>
      <c r="V425" s="1168"/>
      <c r="W425" s="1168"/>
      <c r="X425" s="1168"/>
      <c r="Y425" s="1168"/>
      <c r="Z425" s="1168"/>
    </row>
    <row r="426" spans="1:26" ht="14.25" customHeight="1">
      <c r="A426" s="1168"/>
      <c r="B426" s="1526" t="s">
        <v>659</v>
      </c>
      <c r="C426" s="783">
        <v>12</v>
      </c>
      <c r="D426" s="783">
        <v>100</v>
      </c>
      <c r="E426" s="1529">
        <f>+D426/C426</f>
        <v>8.3333333333333339</v>
      </c>
      <c r="F426" s="1573">
        <v>0</v>
      </c>
      <c r="G426" s="1530">
        <f>+E426*F426</f>
        <v>0</v>
      </c>
      <c r="H426" s="1168"/>
      <c r="I426" s="1168"/>
      <c r="J426" s="1168"/>
      <c r="K426" s="1168"/>
      <c r="L426" s="1168"/>
      <c r="M426" s="1168"/>
      <c r="N426" s="1168"/>
      <c r="O426" s="1168"/>
      <c r="P426" s="1168"/>
      <c r="Q426" s="1168"/>
      <c r="R426" s="1168"/>
      <c r="S426" s="1168"/>
      <c r="T426" s="1168"/>
      <c r="U426" s="1168"/>
      <c r="V426" s="1168"/>
      <c r="W426" s="1168"/>
      <c r="X426" s="1168"/>
      <c r="Y426" s="1168"/>
      <c r="Z426" s="1168"/>
    </row>
    <row r="427" spans="1:26" ht="14.25" customHeight="1">
      <c r="A427" s="1168"/>
      <c r="B427" s="1526" t="s">
        <v>667</v>
      </c>
      <c r="C427" s="783"/>
      <c r="D427" s="783"/>
      <c r="E427" s="1529"/>
      <c r="F427" s="783"/>
      <c r="G427" s="1530"/>
      <c r="H427" s="1168"/>
      <c r="I427" s="1168"/>
      <c r="J427" s="1168"/>
      <c r="K427" s="1168"/>
      <c r="L427" s="1168"/>
      <c r="M427" s="1168"/>
      <c r="N427" s="1168"/>
      <c r="O427" s="1168"/>
      <c r="P427" s="1168"/>
      <c r="Q427" s="1168"/>
      <c r="R427" s="1168"/>
      <c r="S427" s="1168"/>
      <c r="T427" s="1168"/>
      <c r="U427" s="1168"/>
      <c r="V427" s="1168"/>
      <c r="W427" s="1168"/>
      <c r="X427" s="1168"/>
      <c r="Y427" s="1168"/>
      <c r="Z427" s="1168"/>
    </row>
    <row r="428" spans="1:26" ht="14.25" customHeight="1">
      <c r="A428" s="1168"/>
      <c r="B428" s="1525" t="s">
        <v>329</v>
      </c>
      <c r="C428" s="660"/>
      <c r="D428" s="660"/>
      <c r="E428" s="1531"/>
      <c r="F428" s="660"/>
      <c r="G428" s="1531"/>
      <c r="H428" s="1168"/>
      <c r="I428" s="1168"/>
      <c r="J428" s="1168"/>
      <c r="K428" s="1168"/>
      <c r="L428" s="1168"/>
      <c r="M428" s="1168"/>
      <c r="N428" s="1168"/>
      <c r="O428" s="1168"/>
      <c r="P428" s="1168"/>
      <c r="Q428" s="1168"/>
      <c r="R428" s="1168"/>
      <c r="S428" s="1168"/>
      <c r="T428" s="1168"/>
      <c r="U428" s="1168"/>
      <c r="V428" s="1168"/>
      <c r="W428" s="1168"/>
      <c r="X428" s="1168"/>
      <c r="Y428" s="1168"/>
      <c r="Z428" s="1168"/>
    </row>
    <row r="429" spans="1:26" ht="25.5" customHeight="1">
      <c r="A429" s="1168"/>
      <c r="B429" s="1526"/>
      <c r="C429" s="650" t="s">
        <v>654</v>
      </c>
      <c r="D429" s="650" t="s">
        <v>655</v>
      </c>
      <c r="E429" s="1527" t="s">
        <v>656</v>
      </c>
      <c r="F429" s="650" t="s">
        <v>657</v>
      </c>
      <c r="G429" s="1528" t="s">
        <v>658</v>
      </c>
      <c r="H429" s="1168"/>
      <c r="I429" s="1168"/>
      <c r="J429" s="1168"/>
      <c r="K429" s="1168"/>
      <c r="L429" s="1168"/>
      <c r="M429" s="1168"/>
      <c r="N429" s="1168"/>
      <c r="O429" s="1168"/>
      <c r="P429" s="1168"/>
      <c r="Q429" s="1168"/>
      <c r="R429" s="1168"/>
      <c r="S429" s="1168"/>
      <c r="T429" s="1168"/>
      <c r="U429" s="1168"/>
      <c r="V429" s="1168"/>
      <c r="W429" s="1168"/>
      <c r="X429" s="1168"/>
      <c r="Y429" s="1168"/>
      <c r="Z429" s="1168"/>
    </row>
    <row r="430" spans="1:26" ht="14.25" customHeight="1">
      <c r="A430" s="1168"/>
      <c r="B430" s="1526" t="s">
        <v>659</v>
      </c>
      <c r="C430" s="783">
        <v>12</v>
      </c>
      <c r="D430" s="783">
        <v>100</v>
      </c>
      <c r="E430" s="1529">
        <f>+D430/C430</f>
        <v>8.3333333333333339</v>
      </c>
      <c r="F430" s="1573">
        <v>0</v>
      </c>
      <c r="G430" s="1530">
        <f>+E430*F430</f>
        <v>0</v>
      </c>
      <c r="H430" s="1168"/>
      <c r="I430" s="1168"/>
      <c r="J430" s="1168"/>
      <c r="K430" s="1168"/>
      <c r="L430" s="1168"/>
      <c r="M430" s="1168"/>
      <c r="N430" s="1168"/>
      <c r="O430" s="1168"/>
      <c r="P430" s="1168"/>
      <c r="Q430" s="1168"/>
      <c r="R430" s="1168"/>
      <c r="S430" s="1168"/>
      <c r="T430" s="1168"/>
      <c r="U430" s="1168"/>
      <c r="V430" s="1168"/>
      <c r="W430" s="1168"/>
      <c r="X430" s="1168"/>
      <c r="Y430" s="1168"/>
      <c r="Z430" s="1168"/>
    </row>
    <row r="431" spans="1:26" ht="14.25" customHeight="1">
      <c r="A431" s="1168"/>
      <c r="B431" s="1526" t="s">
        <v>667</v>
      </c>
      <c r="C431" s="783"/>
      <c r="D431" s="783"/>
      <c r="E431" s="1529"/>
      <c r="F431" s="783"/>
      <c r="G431" s="1530"/>
      <c r="H431" s="1168"/>
      <c r="I431" s="1168"/>
      <c r="J431" s="1168"/>
      <c r="K431" s="1168"/>
      <c r="L431" s="1168"/>
      <c r="M431" s="1168"/>
      <c r="N431" s="1168"/>
      <c r="O431" s="1168"/>
      <c r="P431" s="1168"/>
      <c r="Q431" s="1168"/>
      <c r="R431" s="1168"/>
      <c r="S431" s="1168"/>
      <c r="T431" s="1168"/>
      <c r="U431" s="1168"/>
      <c r="V431" s="1168"/>
      <c r="W431" s="1168"/>
      <c r="X431" s="1168"/>
      <c r="Y431" s="1168"/>
      <c r="Z431" s="1168"/>
    </row>
    <row r="432" spans="1:26" ht="14.25" customHeight="1">
      <c r="A432" s="1168"/>
      <c r="B432" s="1168"/>
      <c r="C432" s="1168"/>
      <c r="D432" s="1168"/>
      <c r="E432" s="1168"/>
      <c r="F432" s="1168"/>
      <c r="G432" s="1168"/>
      <c r="H432" s="1168"/>
      <c r="I432" s="1168"/>
      <c r="J432" s="1168"/>
      <c r="K432" s="1168"/>
      <c r="L432" s="1168"/>
      <c r="M432" s="1168"/>
      <c r="N432" s="1168"/>
      <c r="O432" s="1168"/>
      <c r="P432" s="1168"/>
      <c r="Q432" s="1168"/>
      <c r="R432" s="1168"/>
      <c r="S432" s="1168"/>
      <c r="T432" s="1168"/>
      <c r="U432" s="1168"/>
      <c r="V432" s="1168"/>
      <c r="W432" s="1168"/>
      <c r="X432" s="1168"/>
      <c r="Y432" s="1168"/>
      <c r="Z432" s="1168"/>
    </row>
    <row r="433" spans="1:26" ht="14.25" customHeight="1">
      <c r="A433" s="1168"/>
      <c r="B433" s="1183" t="s">
        <v>744</v>
      </c>
      <c r="C433" s="1168"/>
      <c r="D433" s="1168"/>
      <c r="E433" s="1168"/>
      <c r="F433" s="1168"/>
      <c r="G433" s="1168"/>
      <c r="H433" s="1168"/>
      <c r="I433" s="1168"/>
      <c r="J433" s="1168"/>
      <c r="K433" s="1168"/>
      <c r="L433" s="1168"/>
      <c r="M433" s="1168"/>
      <c r="N433" s="1168"/>
      <c r="O433" s="1168"/>
      <c r="P433" s="1168"/>
      <c r="Q433" s="1168"/>
      <c r="R433" s="1168"/>
      <c r="S433" s="1168"/>
      <c r="T433" s="1168"/>
      <c r="U433" s="1168"/>
      <c r="V433" s="1168"/>
      <c r="W433" s="1168"/>
      <c r="X433" s="1168"/>
      <c r="Y433" s="1168"/>
      <c r="Z433" s="1168"/>
    </row>
    <row r="434" spans="1:26" ht="14.25" customHeight="1">
      <c r="A434" s="1168"/>
      <c r="B434" s="1576" t="s">
        <v>74</v>
      </c>
      <c r="C434" s="660"/>
      <c r="D434" s="623"/>
      <c r="E434" s="699"/>
      <c r="F434" s="623"/>
      <c r="G434" s="699"/>
      <c r="H434" s="1577"/>
      <c r="I434" s="1168"/>
      <c r="J434" s="1168"/>
      <c r="K434" s="1168"/>
      <c r="L434" s="1168"/>
      <c r="M434" s="1168"/>
      <c r="N434" s="1168"/>
      <c r="O434" s="1168"/>
      <c r="P434" s="1168"/>
      <c r="Q434" s="1168"/>
      <c r="R434" s="1168"/>
      <c r="S434" s="1168"/>
      <c r="T434" s="1168"/>
      <c r="U434" s="1168"/>
      <c r="V434" s="1168"/>
      <c r="W434" s="1168"/>
      <c r="X434" s="1168"/>
      <c r="Y434" s="1168"/>
      <c r="Z434" s="1168"/>
    </row>
    <row r="435" spans="1:26" ht="25.5" customHeight="1">
      <c r="A435" s="1168"/>
      <c r="B435" s="1526"/>
      <c r="C435" s="650" t="s">
        <v>654</v>
      </c>
      <c r="D435" s="650" t="s">
        <v>655</v>
      </c>
      <c r="E435" s="1527" t="s">
        <v>656</v>
      </c>
      <c r="F435" s="650" t="s">
        <v>657</v>
      </c>
      <c r="G435" s="1528" t="s">
        <v>658</v>
      </c>
      <c r="H435" s="1577"/>
      <c r="I435" s="1168"/>
      <c r="J435" s="1168"/>
      <c r="K435" s="1168"/>
      <c r="L435" s="1168"/>
      <c r="M435" s="1168"/>
      <c r="N435" s="1168"/>
      <c r="O435" s="1168"/>
      <c r="P435" s="1168"/>
      <c r="Q435" s="1168"/>
      <c r="R435" s="1168"/>
      <c r="S435" s="1168"/>
      <c r="T435" s="1168"/>
      <c r="U435" s="1168"/>
      <c r="V435" s="1168"/>
      <c r="W435" s="1168"/>
      <c r="X435" s="1168"/>
      <c r="Y435" s="1168"/>
      <c r="Z435" s="1168"/>
    </row>
    <row r="436" spans="1:26" ht="14.25" customHeight="1">
      <c r="A436" s="1168"/>
      <c r="B436" s="1526" t="s">
        <v>659</v>
      </c>
      <c r="C436" s="783">
        <v>1</v>
      </c>
      <c r="D436" s="783">
        <v>100</v>
      </c>
      <c r="E436" s="1529">
        <f>+D436/C436</f>
        <v>100</v>
      </c>
      <c r="F436" s="1535">
        <v>0</v>
      </c>
      <c r="G436" s="1530">
        <f>+E436*F436</f>
        <v>0</v>
      </c>
      <c r="H436" s="1577"/>
      <c r="I436" s="1168"/>
      <c r="J436" s="1168"/>
      <c r="K436" s="1168"/>
      <c r="L436" s="1168"/>
      <c r="M436" s="1168"/>
      <c r="N436" s="1168"/>
      <c r="O436" s="1168"/>
      <c r="P436" s="1168"/>
      <c r="Q436" s="1168"/>
      <c r="R436" s="1168"/>
      <c r="S436" s="1168"/>
      <c r="T436" s="1168"/>
      <c r="U436" s="1168"/>
      <c r="V436" s="1168"/>
      <c r="W436" s="1168"/>
      <c r="X436" s="1168"/>
      <c r="Y436" s="1168"/>
      <c r="Z436" s="1168"/>
    </row>
    <row r="437" spans="1:26" ht="14.25" customHeight="1">
      <c r="A437" s="1168"/>
      <c r="B437" s="1526" t="s">
        <v>667</v>
      </c>
      <c r="C437" s="783"/>
      <c r="D437" s="783"/>
      <c r="E437" s="1529"/>
      <c r="F437" s="783"/>
      <c r="G437" s="1530"/>
      <c r="H437" s="1577"/>
      <c r="I437" s="1168"/>
      <c r="J437" s="1168"/>
      <c r="K437" s="1168"/>
      <c r="L437" s="1168"/>
      <c r="M437" s="1168"/>
      <c r="N437" s="1168"/>
      <c r="O437" s="1168"/>
      <c r="P437" s="1168"/>
      <c r="Q437" s="1168"/>
      <c r="R437" s="1168"/>
      <c r="S437" s="1168"/>
      <c r="T437" s="1168"/>
      <c r="U437" s="1168"/>
      <c r="V437" s="1168"/>
      <c r="W437" s="1168"/>
      <c r="X437" s="1168"/>
      <c r="Y437" s="1168"/>
      <c r="Z437" s="1168"/>
    </row>
    <row r="438" spans="1:26" ht="14.25" customHeight="1">
      <c r="A438" s="36"/>
      <c r="B438" s="1578" t="s">
        <v>79</v>
      </c>
      <c r="C438" s="413"/>
      <c r="D438" s="413"/>
      <c r="E438" s="1579"/>
      <c r="F438" s="413"/>
      <c r="G438" s="1579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25.5" customHeight="1">
      <c r="A439" s="1580"/>
      <c r="B439" s="1035"/>
      <c r="C439" s="1581" t="s">
        <v>654</v>
      </c>
      <c r="D439" s="1581" t="s">
        <v>655</v>
      </c>
      <c r="E439" s="1582" t="s">
        <v>656</v>
      </c>
      <c r="F439" s="1581" t="s">
        <v>657</v>
      </c>
      <c r="G439" s="1583" t="s">
        <v>658</v>
      </c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4.25" customHeight="1">
      <c r="A440" s="1580"/>
      <c r="B440" s="1584" t="s">
        <v>659</v>
      </c>
      <c r="C440" s="1585">
        <v>1</v>
      </c>
      <c r="D440" s="1585">
        <v>100</v>
      </c>
      <c r="E440" s="1586">
        <f>+D440/C440</f>
        <v>100</v>
      </c>
      <c r="F440" s="1587">
        <v>0</v>
      </c>
      <c r="G440" s="1588">
        <f>+E440*F440</f>
        <v>0</v>
      </c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4.25" customHeight="1">
      <c r="A441" s="1580"/>
      <c r="B441" s="1584" t="s">
        <v>667</v>
      </c>
      <c r="C441" s="1035"/>
      <c r="D441" s="1035"/>
      <c r="E441" s="1589"/>
      <c r="F441" s="1035"/>
      <c r="G441" s="1589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4.25" customHeight="1">
      <c r="A442" s="1168"/>
      <c r="B442" s="1590" t="s">
        <v>228</v>
      </c>
      <c r="C442" s="660"/>
      <c r="D442" s="660"/>
      <c r="E442" s="1531"/>
      <c r="F442" s="660"/>
      <c r="G442" s="1531"/>
      <c r="H442" s="1577"/>
      <c r="I442" s="1168"/>
      <c r="J442" s="1168"/>
      <c r="K442" s="1168"/>
      <c r="L442" s="1168"/>
      <c r="M442" s="1168"/>
      <c r="N442" s="1168"/>
      <c r="O442" s="1168"/>
      <c r="P442" s="1168"/>
      <c r="Q442" s="1168"/>
      <c r="R442" s="1168"/>
      <c r="S442" s="1168"/>
      <c r="T442" s="1168"/>
      <c r="U442" s="1168"/>
      <c r="V442" s="1168"/>
      <c r="W442" s="1168"/>
      <c r="X442" s="1168"/>
      <c r="Y442" s="1168"/>
      <c r="Z442" s="1168"/>
    </row>
    <row r="443" spans="1:26" ht="25.5" customHeight="1">
      <c r="A443" s="1168"/>
      <c r="B443" s="1526"/>
      <c r="C443" s="650" t="s">
        <v>654</v>
      </c>
      <c r="D443" s="650" t="s">
        <v>655</v>
      </c>
      <c r="E443" s="1527" t="s">
        <v>656</v>
      </c>
      <c r="F443" s="650" t="s">
        <v>657</v>
      </c>
      <c r="G443" s="1528" t="s">
        <v>658</v>
      </c>
      <c r="H443" s="1577"/>
      <c r="I443" s="1168"/>
      <c r="J443" s="1168"/>
      <c r="K443" s="1168"/>
      <c r="L443" s="1168"/>
      <c r="M443" s="1168"/>
      <c r="N443" s="1168"/>
      <c r="O443" s="1168"/>
      <c r="P443" s="1168"/>
      <c r="Q443" s="1168"/>
      <c r="R443" s="1168"/>
      <c r="S443" s="1168"/>
      <c r="T443" s="1168"/>
      <c r="U443" s="1168"/>
      <c r="V443" s="1168"/>
      <c r="W443" s="1168"/>
      <c r="X443" s="1168"/>
      <c r="Y443" s="1168"/>
      <c r="Z443" s="1168"/>
    </row>
    <row r="444" spans="1:26" ht="14.25" customHeight="1">
      <c r="A444" s="1168"/>
      <c r="B444" s="1526" t="s">
        <v>659</v>
      </c>
      <c r="C444" s="783">
        <v>1</v>
      </c>
      <c r="D444" s="783">
        <v>100</v>
      </c>
      <c r="E444" s="1529">
        <f>+D444/C444</f>
        <v>100</v>
      </c>
      <c r="F444" s="1535">
        <v>0</v>
      </c>
      <c r="G444" s="1530">
        <f>+E444*F444</f>
        <v>0</v>
      </c>
      <c r="H444" s="1577"/>
      <c r="I444" s="1168"/>
      <c r="J444" s="1168"/>
      <c r="K444" s="1168"/>
      <c r="L444" s="1168"/>
      <c r="M444" s="1168"/>
      <c r="N444" s="1168"/>
      <c r="O444" s="1168"/>
      <c r="P444" s="1168"/>
      <c r="Q444" s="1168"/>
      <c r="R444" s="1168"/>
      <c r="S444" s="1168"/>
      <c r="T444" s="1168"/>
      <c r="U444" s="1168"/>
      <c r="V444" s="1168"/>
      <c r="W444" s="1168"/>
      <c r="X444" s="1168"/>
      <c r="Y444" s="1168"/>
      <c r="Z444" s="1168"/>
    </row>
    <row r="445" spans="1:26" ht="14.25" customHeight="1">
      <c r="A445" s="1168"/>
      <c r="B445" s="1526" t="s">
        <v>667</v>
      </c>
      <c r="C445" s="783"/>
      <c r="D445" s="783"/>
      <c r="E445" s="1529"/>
      <c r="F445" s="783"/>
      <c r="G445" s="1530"/>
      <c r="H445" s="1577"/>
      <c r="I445" s="1168"/>
      <c r="J445" s="1168"/>
      <c r="K445" s="1168"/>
      <c r="L445" s="1168"/>
      <c r="M445" s="1168"/>
      <c r="N445" s="1168"/>
      <c r="O445" s="1168"/>
      <c r="P445" s="1168"/>
      <c r="Q445" s="1168"/>
      <c r="R445" s="1168"/>
      <c r="S445" s="1168"/>
      <c r="T445" s="1168"/>
      <c r="U445" s="1168"/>
      <c r="V445" s="1168"/>
      <c r="W445" s="1168"/>
      <c r="X445" s="1168"/>
      <c r="Y445" s="1168"/>
      <c r="Z445" s="1168"/>
    </row>
    <row r="446" spans="1:26" ht="14.25" customHeight="1">
      <c r="A446" s="1168"/>
      <c r="B446" s="1590" t="s">
        <v>100</v>
      </c>
      <c r="C446" s="660"/>
      <c r="D446" s="660"/>
      <c r="E446" s="1531"/>
      <c r="F446" s="660"/>
      <c r="G446" s="1531"/>
      <c r="H446" s="1577"/>
      <c r="I446" s="1168"/>
      <c r="J446" s="1168"/>
      <c r="K446" s="1168"/>
      <c r="L446" s="1168"/>
      <c r="M446" s="1168"/>
      <c r="N446" s="1168"/>
      <c r="O446" s="1168"/>
      <c r="P446" s="1168"/>
      <c r="Q446" s="1168"/>
      <c r="R446" s="1168"/>
      <c r="S446" s="1168"/>
      <c r="T446" s="1168"/>
      <c r="U446" s="1168"/>
      <c r="V446" s="1168"/>
      <c r="W446" s="1168"/>
      <c r="X446" s="1168"/>
      <c r="Y446" s="1168"/>
      <c r="Z446" s="1168"/>
    </row>
    <row r="447" spans="1:26" ht="25.5" customHeight="1">
      <c r="A447" s="1168"/>
      <c r="B447" s="1526"/>
      <c r="C447" s="650" t="s">
        <v>654</v>
      </c>
      <c r="D447" s="650" t="s">
        <v>655</v>
      </c>
      <c r="E447" s="1527" t="s">
        <v>656</v>
      </c>
      <c r="F447" s="650" t="s">
        <v>657</v>
      </c>
      <c r="G447" s="1528" t="s">
        <v>658</v>
      </c>
      <c r="H447" s="1577"/>
      <c r="I447" s="1168"/>
      <c r="J447" s="1168"/>
      <c r="K447" s="1168"/>
      <c r="L447" s="1168"/>
      <c r="M447" s="1168"/>
      <c r="N447" s="1168"/>
      <c r="O447" s="1168"/>
      <c r="P447" s="1168"/>
      <c r="Q447" s="1168"/>
      <c r="R447" s="1168"/>
      <c r="S447" s="1168"/>
      <c r="T447" s="1168"/>
      <c r="U447" s="1168"/>
      <c r="V447" s="1168"/>
      <c r="W447" s="1168"/>
      <c r="X447" s="1168"/>
      <c r="Y447" s="1168"/>
      <c r="Z447" s="1168"/>
    </row>
    <row r="448" spans="1:26" ht="14.25" customHeight="1">
      <c r="A448" s="1168"/>
      <c r="B448" s="1526" t="s">
        <v>659</v>
      </c>
      <c r="C448" s="783">
        <v>1</v>
      </c>
      <c r="D448" s="783">
        <v>100</v>
      </c>
      <c r="E448" s="1529">
        <f>+D448/C448</f>
        <v>100</v>
      </c>
      <c r="F448" s="1535">
        <v>0</v>
      </c>
      <c r="G448" s="1530">
        <f>+E448*F448</f>
        <v>0</v>
      </c>
      <c r="H448" s="1577"/>
      <c r="I448" s="1168"/>
      <c r="J448" s="1168"/>
      <c r="K448" s="1168"/>
      <c r="L448" s="1168"/>
      <c r="M448" s="1168"/>
      <c r="N448" s="1168"/>
      <c r="O448" s="1168"/>
      <c r="P448" s="1168"/>
      <c r="Q448" s="1168"/>
      <c r="R448" s="1168"/>
      <c r="S448" s="1168"/>
      <c r="T448" s="1168"/>
      <c r="U448" s="1168"/>
      <c r="V448" s="1168"/>
      <c r="W448" s="1168"/>
      <c r="X448" s="1168"/>
      <c r="Y448" s="1168"/>
      <c r="Z448" s="1168"/>
    </row>
    <row r="449" spans="1:26" ht="14.25" customHeight="1">
      <c r="A449" s="1168"/>
      <c r="B449" s="1526" t="s">
        <v>667</v>
      </c>
      <c r="C449" s="783"/>
      <c r="D449" s="783"/>
      <c r="E449" s="1529"/>
      <c r="F449" s="783"/>
      <c r="G449" s="1530"/>
      <c r="H449" s="1577"/>
      <c r="I449" s="1168"/>
      <c r="J449" s="1168"/>
      <c r="K449" s="1168"/>
      <c r="L449" s="1168"/>
      <c r="M449" s="1168"/>
      <c r="N449" s="1168"/>
      <c r="O449" s="1168"/>
      <c r="P449" s="1168"/>
      <c r="Q449" s="1168"/>
      <c r="R449" s="1168"/>
      <c r="S449" s="1168"/>
      <c r="T449" s="1168"/>
      <c r="U449" s="1168"/>
      <c r="V449" s="1168"/>
      <c r="W449" s="1168"/>
      <c r="X449" s="1168"/>
      <c r="Y449" s="1168"/>
      <c r="Z449" s="1168"/>
    </row>
    <row r="450" spans="1:26" ht="18" customHeight="1">
      <c r="A450" s="1569"/>
      <c r="B450" s="1567"/>
      <c r="C450" s="1568"/>
      <c r="D450" s="1569"/>
      <c r="E450" s="1570"/>
      <c r="F450" s="1569"/>
      <c r="G450" s="1570"/>
      <c r="H450" s="1168"/>
      <c r="I450" s="1168"/>
      <c r="J450" s="1168"/>
      <c r="K450" s="1168"/>
      <c r="L450" s="1168"/>
      <c r="M450" s="1168"/>
      <c r="N450" s="1168"/>
      <c r="O450" s="1168"/>
      <c r="P450" s="1168"/>
      <c r="Q450" s="1168"/>
      <c r="R450" s="1168"/>
      <c r="S450" s="1168"/>
      <c r="T450" s="1168"/>
      <c r="U450" s="1168"/>
      <c r="V450" s="1168"/>
      <c r="W450" s="1168"/>
      <c r="X450" s="1168"/>
      <c r="Y450" s="1168"/>
      <c r="Z450" s="1168"/>
    </row>
    <row r="451" spans="1:26" ht="26.25" customHeight="1">
      <c r="A451" s="1569"/>
      <c r="B451" s="1532" t="s">
        <v>745</v>
      </c>
      <c r="C451" s="1568"/>
      <c r="D451" s="1569"/>
      <c r="E451" s="1570"/>
      <c r="F451" s="1569"/>
      <c r="G451" s="1570"/>
      <c r="H451" s="1168"/>
      <c r="I451" s="1168"/>
      <c r="J451" s="1168"/>
      <c r="K451" s="1168"/>
      <c r="L451" s="1168"/>
      <c r="M451" s="1168"/>
      <c r="N451" s="1168"/>
      <c r="O451" s="1168"/>
      <c r="P451" s="1168"/>
      <c r="Q451" s="1168"/>
      <c r="R451" s="1168"/>
      <c r="S451" s="1168"/>
      <c r="T451" s="1168"/>
      <c r="U451" s="1168"/>
      <c r="V451" s="1168"/>
      <c r="W451" s="1168"/>
      <c r="X451" s="1168"/>
      <c r="Y451" s="1168"/>
      <c r="Z451" s="1168"/>
    </row>
    <row r="452" spans="1:26" ht="18" customHeight="1">
      <c r="A452" s="1569"/>
      <c r="B452" s="1591" t="s">
        <v>315</v>
      </c>
      <c r="C452" s="1568"/>
      <c r="D452" s="1569"/>
      <c r="E452" s="1570"/>
      <c r="F452" s="1569"/>
      <c r="G452" s="1570"/>
      <c r="H452" s="1168"/>
      <c r="I452" s="1168"/>
      <c r="J452" s="1168"/>
      <c r="K452" s="1168"/>
      <c r="L452" s="1168"/>
      <c r="M452" s="1168"/>
      <c r="N452" s="1168"/>
      <c r="O452" s="1168"/>
      <c r="P452" s="1168"/>
      <c r="Q452" s="1168"/>
      <c r="R452" s="1168"/>
      <c r="S452" s="1168"/>
      <c r="T452" s="1168"/>
      <c r="U452" s="1168"/>
      <c r="V452" s="1168"/>
      <c r="W452" s="1168"/>
      <c r="X452" s="1168"/>
      <c r="Y452" s="1168"/>
      <c r="Z452" s="1168"/>
    </row>
    <row r="453" spans="1:26" ht="36" customHeight="1">
      <c r="A453" s="1569"/>
      <c r="B453" s="1592"/>
      <c r="C453" s="1593" t="s">
        <v>654</v>
      </c>
      <c r="D453" s="1593" t="s">
        <v>655</v>
      </c>
      <c r="E453" s="1594" t="s">
        <v>656</v>
      </c>
      <c r="F453" s="1593" t="s">
        <v>657</v>
      </c>
      <c r="G453" s="1595" t="s">
        <v>658</v>
      </c>
      <c r="H453" s="1168"/>
      <c r="I453" s="1168"/>
      <c r="J453" s="1168"/>
      <c r="K453" s="1168"/>
      <c r="L453" s="1168"/>
      <c r="M453" s="1168"/>
      <c r="N453" s="1168"/>
      <c r="O453" s="1168"/>
      <c r="P453" s="1168"/>
      <c r="Q453" s="1168"/>
      <c r="R453" s="1168"/>
      <c r="S453" s="1168"/>
      <c r="T453" s="1168"/>
      <c r="U453" s="1168"/>
      <c r="V453" s="1168"/>
      <c r="W453" s="1168"/>
      <c r="X453" s="1168"/>
      <c r="Y453" s="1168"/>
      <c r="Z453" s="1168"/>
    </row>
    <row r="454" spans="1:26" ht="18" customHeight="1">
      <c r="A454" s="1569"/>
      <c r="B454" s="1592" t="s">
        <v>659</v>
      </c>
      <c r="C454" s="1596">
        <v>1</v>
      </c>
      <c r="D454" s="1597">
        <v>100</v>
      </c>
      <c r="E454" s="1598">
        <f>+D454/C454</f>
        <v>100</v>
      </c>
      <c r="F454" s="1596">
        <v>0</v>
      </c>
      <c r="G454" s="1599">
        <f>+E454*F454</f>
        <v>0</v>
      </c>
      <c r="H454" s="1168"/>
      <c r="I454" s="1168"/>
      <c r="J454" s="1168"/>
      <c r="K454" s="1168"/>
      <c r="L454" s="1168"/>
      <c r="M454" s="1168"/>
      <c r="N454" s="1168"/>
      <c r="O454" s="1168"/>
      <c r="P454" s="1168"/>
      <c r="Q454" s="1168"/>
      <c r="R454" s="1168"/>
      <c r="S454" s="1168"/>
      <c r="T454" s="1168"/>
      <c r="U454" s="1168"/>
      <c r="V454" s="1168"/>
      <c r="W454" s="1168"/>
      <c r="X454" s="1168"/>
      <c r="Y454" s="1168"/>
      <c r="Z454" s="1168"/>
    </row>
    <row r="455" spans="1:26" ht="18" customHeight="1">
      <c r="A455" s="1569"/>
      <c r="B455" s="1592" t="s">
        <v>667</v>
      </c>
      <c r="C455" s="1597"/>
      <c r="D455" s="1597"/>
      <c r="E455" s="1598"/>
      <c r="F455" s="1597"/>
      <c r="G455" s="1599"/>
      <c r="H455" s="1168"/>
      <c r="I455" s="1168"/>
      <c r="J455" s="1168"/>
      <c r="K455" s="1168"/>
      <c r="L455" s="1168"/>
      <c r="M455" s="1168"/>
      <c r="N455" s="1168"/>
      <c r="O455" s="1168"/>
      <c r="P455" s="1168"/>
      <c r="Q455" s="1168"/>
      <c r="R455" s="1168"/>
      <c r="S455" s="1168"/>
      <c r="T455" s="1168"/>
      <c r="U455" s="1168"/>
      <c r="V455" s="1168"/>
      <c r="W455" s="1168"/>
      <c r="X455" s="1168"/>
      <c r="Y455" s="1168"/>
      <c r="Z455" s="1168"/>
    </row>
    <row r="456" spans="1:26" ht="18" customHeight="1">
      <c r="A456" s="1569"/>
      <c r="B456" s="1591" t="s">
        <v>79</v>
      </c>
      <c r="C456" s="1568"/>
      <c r="D456" s="1568"/>
      <c r="E456" s="1600"/>
      <c r="F456" s="1568"/>
      <c r="G456" s="1600"/>
      <c r="H456" s="1168"/>
      <c r="I456" s="1168"/>
      <c r="J456" s="1168"/>
      <c r="K456" s="1168"/>
      <c r="L456" s="1168"/>
      <c r="M456" s="1168"/>
      <c r="N456" s="1168"/>
      <c r="O456" s="1168"/>
      <c r="P456" s="1168"/>
      <c r="Q456" s="1168"/>
      <c r="R456" s="1168"/>
      <c r="S456" s="1168"/>
      <c r="T456" s="1168"/>
      <c r="U456" s="1168"/>
      <c r="V456" s="1168"/>
      <c r="W456" s="1168"/>
      <c r="X456" s="1168"/>
      <c r="Y456" s="1168"/>
      <c r="Z456" s="1168"/>
    </row>
    <row r="457" spans="1:26" ht="36" customHeight="1">
      <c r="A457" s="1569"/>
      <c r="B457" s="1592"/>
      <c r="C457" s="1593" t="s">
        <v>654</v>
      </c>
      <c r="D457" s="1593" t="s">
        <v>655</v>
      </c>
      <c r="E457" s="1594" t="s">
        <v>656</v>
      </c>
      <c r="F457" s="1593" t="s">
        <v>657</v>
      </c>
      <c r="G457" s="1595" t="s">
        <v>658</v>
      </c>
      <c r="H457" s="1168"/>
      <c r="I457" s="1168"/>
      <c r="J457" s="1168"/>
      <c r="K457" s="1168"/>
      <c r="L457" s="1168"/>
      <c r="M457" s="1168"/>
      <c r="N457" s="1168"/>
      <c r="O457" s="1168"/>
      <c r="P457" s="1168"/>
      <c r="Q457" s="1168"/>
      <c r="R457" s="1168"/>
      <c r="S457" s="1168"/>
      <c r="T457" s="1168"/>
      <c r="U457" s="1168"/>
      <c r="V457" s="1168"/>
      <c r="W457" s="1168"/>
      <c r="X457" s="1168"/>
      <c r="Y457" s="1168"/>
      <c r="Z457" s="1168"/>
    </row>
    <row r="458" spans="1:26" ht="18" customHeight="1">
      <c r="A458" s="1569"/>
      <c r="B458" s="1592" t="s">
        <v>659</v>
      </c>
      <c r="C458" s="1597">
        <v>1</v>
      </c>
      <c r="D458" s="1597">
        <v>100</v>
      </c>
      <c r="E458" s="1598">
        <f>+D458/C458</f>
        <v>100</v>
      </c>
      <c r="F458" s="1596">
        <v>0</v>
      </c>
      <c r="G458" s="1599">
        <f>+E458*F458</f>
        <v>0</v>
      </c>
      <c r="H458" s="1168"/>
      <c r="I458" s="1168"/>
      <c r="J458" s="1168"/>
      <c r="K458" s="1168"/>
      <c r="L458" s="1168"/>
      <c r="M458" s="1168"/>
      <c r="N458" s="1168"/>
      <c r="O458" s="1168"/>
      <c r="P458" s="1168"/>
      <c r="Q458" s="1168"/>
      <c r="R458" s="1168"/>
      <c r="S458" s="1168"/>
      <c r="T458" s="1168"/>
      <c r="U458" s="1168"/>
      <c r="V458" s="1168"/>
      <c r="W458" s="1168"/>
      <c r="X458" s="1168"/>
      <c r="Y458" s="1168"/>
      <c r="Z458" s="1168"/>
    </row>
    <row r="459" spans="1:26" ht="30" customHeight="1">
      <c r="A459" s="1569"/>
      <c r="B459" s="1592" t="s">
        <v>667</v>
      </c>
      <c r="C459" s="1597"/>
      <c r="D459" s="1597"/>
      <c r="E459" s="1598"/>
      <c r="F459" s="1597"/>
      <c r="G459" s="1599"/>
      <c r="H459" s="1168"/>
      <c r="I459" s="1168"/>
      <c r="J459" s="1168"/>
      <c r="K459" s="1168"/>
      <c r="L459" s="1168"/>
      <c r="M459" s="1168"/>
      <c r="N459" s="1168"/>
      <c r="O459" s="1168"/>
      <c r="P459" s="1168"/>
      <c r="Q459" s="1168"/>
      <c r="R459" s="1168"/>
      <c r="S459" s="1168"/>
      <c r="T459" s="1168"/>
      <c r="U459" s="1168"/>
      <c r="V459" s="1168"/>
      <c r="W459" s="1168"/>
      <c r="X459" s="1168"/>
      <c r="Y459" s="1168"/>
      <c r="Z459" s="1168"/>
    </row>
    <row r="460" spans="1:26" ht="18" customHeight="1">
      <c r="A460" s="1569"/>
      <c r="B460" s="1522" t="s">
        <v>81</v>
      </c>
      <c r="C460" s="1568"/>
      <c r="D460" s="1569"/>
      <c r="E460" s="1570"/>
      <c r="F460" s="1569"/>
      <c r="G460" s="1570"/>
      <c r="H460" s="1168"/>
      <c r="I460" s="1168"/>
      <c r="J460" s="1168"/>
      <c r="K460" s="1168"/>
      <c r="L460" s="1168"/>
      <c r="M460" s="1168"/>
      <c r="N460" s="1168"/>
      <c r="O460" s="1168"/>
      <c r="P460" s="1168"/>
      <c r="Q460" s="1168"/>
      <c r="R460" s="1168"/>
      <c r="S460" s="1168"/>
      <c r="T460" s="1168"/>
      <c r="U460" s="1168"/>
      <c r="V460" s="1168"/>
      <c r="W460" s="1168"/>
      <c r="X460" s="1168"/>
      <c r="Y460" s="1168"/>
      <c r="Z460" s="1168"/>
    </row>
    <row r="461" spans="1:26" ht="36" customHeight="1">
      <c r="A461" s="1569"/>
      <c r="B461" s="1592"/>
      <c r="C461" s="1593" t="s">
        <v>654</v>
      </c>
      <c r="D461" s="1593" t="s">
        <v>655</v>
      </c>
      <c r="E461" s="1594" t="s">
        <v>656</v>
      </c>
      <c r="F461" s="1593" t="s">
        <v>657</v>
      </c>
      <c r="G461" s="1595" t="s">
        <v>658</v>
      </c>
      <c r="H461" s="1168"/>
      <c r="I461" s="1168"/>
      <c r="J461" s="1168"/>
      <c r="K461" s="1168"/>
      <c r="L461" s="1168"/>
      <c r="M461" s="1168"/>
      <c r="N461" s="1168"/>
      <c r="O461" s="1168"/>
      <c r="P461" s="1168"/>
      <c r="Q461" s="1168"/>
      <c r="R461" s="1168"/>
      <c r="S461" s="1168"/>
      <c r="T461" s="1168"/>
      <c r="U461" s="1168"/>
      <c r="V461" s="1168"/>
      <c r="W461" s="1168"/>
      <c r="X461" s="1168"/>
      <c r="Y461" s="1168"/>
      <c r="Z461" s="1168"/>
    </row>
    <row r="462" spans="1:26" ht="18" customHeight="1">
      <c r="A462" s="1569"/>
      <c r="B462" s="1592" t="s">
        <v>659</v>
      </c>
      <c r="C462" s="1597">
        <v>1</v>
      </c>
      <c r="D462" s="1597">
        <v>100</v>
      </c>
      <c r="E462" s="1598">
        <f>+D462/C462</f>
        <v>100</v>
      </c>
      <c r="F462" s="1596">
        <v>0</v>
      </c>
      <c r="G462" s="1599">
        <f>+E462*F462</f>
        <v>0</v>
      </c>
      <c r="H462" s="1168"/>
      <c r="I462" s="1168"/>
      <c r="J462" s="1168"/>
      <c r="K462" s="1168"/>
      <c r="L462" s="1168"/>
      <c r="M462" s="1168"/>
      <c r="N462" s="1168"/>
      <c r="O462" s="1168"/>
      <c r="P462" s="1168"/>
      <c r="Q462" s="1168"/>
      <c r="R462" s="1168"/>
      <c r="S462" s="1168"/>
      <c r="T462" s="1168"/>
      <c r="U462" s="1168"/>
      <c r="V462" s="1168"/>
      <c r="W462" s="1168"/>
      <c r="X462" s="1168"/>
      <c r="Y462" s="1168"/>
      <c r="Z462" s="1168"/>
    </row>
    <row r="463" spans="1:26" ht="18" customHeight="1">
      <c r="A463" s="1569"/>
      <c r="B463" s="1592" t="s">
        <v>667</v>
      </c>
      <c r="C463" s="1597"/>
      <c r="D463" s="1597"/>
      <c r="E463" s="1598"/>
      <c r="F463" s="1597"/>
      <c r="G463" s="1599"/>
      <c r="H463" s="1168"/>
      <c r="I463" s="1168"/>
      <c r="J463" s="1168"/>
      <c r="K463" s="1168"/>
      <c r="L463" s="1168"/>
      <c r="M463" s="1168"/>
      <c r="N463" s="1168"/>
      <c r="O463" s="1168"/>
      <c r="P463" s="1168"/>
      <c r="Q463" s="1168"/>
      <c r="R463" s="1168"/>
      <c r="S463" s="1168"/>
      <c r="T463" s="1168"/>
      <c r="U463" s="1168"/>
      <c r="V463" s="1168"/>
      <c r="W463" s="1168"/>
      <c r="X463" s="1168"/>
      <c r="Y463" s="1168"/>
      <c r="Z463" s="1168"/>
    </row>
    <row r="464" spans="1:26" ht="18" customHeight="1">
      <c r="A464" s="1569"/>
      <c r="B464" s="1791"/>
      <c r="C464" s="1655"/>
      <c r="D464" s="1655"/>
      <c r="E464" s="1655"/>
      <c r="F464" s="1655"/>
      <c r="G464" s="1655"/>
      <c r="H464" s="1168"/>
      <c r="I464" s="1168"/>
      <c r="J464" s="1168"/>
      <c r="K464" s="1168"/>
      <c r="L464" s="1168"/>
      <c r="M464" s="1168"/>
      <c r="N464" s="1168"/>
      <c r="O464" s="1168"/>
      <c r="P464" s="1168"/>
      <c r="Q464" s="1168"/>
      <c r="R464" s="1168"/>
      <c r="S464" s="1168"/>
      <c r="T464" s="1168"/>
      <c r="U464" s="1168"/>
      <c r="V464" s="1168"/>
      <c r="W464" s="1168"/>
      <c r="X464" s="1168"/>
      <c r="Y464" s="1168"/>
      <c r="Z464" s="1168"/>
    </row>
    <row r="465" spans="1:26" ht="25.5" customHeight="1">
      <c r="A465" s="1569"/>
      <c r="B465" s="1532" t="s">
        <v>746</v>
      </c>
      <c r="C465" s="1568"/>
      <c r="D465" s="1569"/>
      <c r="E465" s="1570"/>
      <c r="F465" s="1569"/>
      <c r="G465" s="1570"/>
      <c r="H465" s="1168"/>
      <c r="I465" s="1168"/>
      <c r="J465" s="1168"/>
      <c r="K465" s="1168"/>
      <c r="L465" s="1168"/>
      <c r="M465" s="1168"/>
      <c r="N465" s="1168"/>
      <c r="O465" s="1168"/>
      <c r="P465" s="1168"/>
      <c r="Q465" s="1168"/>
      <c r="R465" s="1168"/>
      <c r="S465" s="1168"/>
      <c r="T465" s="1168"/>
      <c r="U465" s="1168"/>
      <c r="V465" s="1168"/>
      <c r="W465" s="1168"/>
      <c r="X465" s="1168"/>
      <c r="Y465" s="1168"/>
      <c r="Z465" s="1168"/>
    </row>
    <row r="466" spans="1:26" ht="18" customHeight="1">
      <c r="A466" s="1569"/>
      <c r="B466" s="1522" t="s">
        <v>315</v>
      </c>
      <c r="C466" s="1601"/>
      <c r="D466" s="1569"/>
      <c r="E466" s="1570"/>
      <c r="F466" s="1569"/>
      <c r="G466" s="1570"/>
      <c r="H466" s="1168"/>
      <c r="I466" s="1168"/>
      <c r="J466" s="1168"/>
      <c r="K466" s="1168"/>
      <c r="L466" s="1168"/>
      <c r="M466" s="1168"/>
      <c r="N466" s="1168"/>
      <c r="O466" s="1168"/>
      <c r="P466" s="1168"/>
      <c r="Q466" s="1168"/>
      <c r="R466" s="1168"/>
      <c r="S466" s="1168"/>
      <c r="T466" s="1168"/>
      <c r="U466" s="1168"/>
      <c r="V466" s="1168"/>
      <c r="W466" s="1168"/>
      <c r="X466" s="1168"/>
      <c r="Y466" s="1168"/>
      <c r="Z466" s="1168"/>
    </row>
    <row r="467" spans="1:26" ht="36" customHeight="1">
      <c r="A467" s="1569"/>
      <c r="B467" s="1592"/>
      <c r="C467" s="1593" t="s">
        <v>654</v>
      </c>
      <c r="D467" s="1593" t="s">
        <v>655</v>
      </c>
      <c r="E467" s="1594" t="s">
        <v>656</v>
      </c>
      <c r="F467" s="1593" t="s">
        <v>657</v>
      </c>
      <c r="G467" s="1595" t="s">
        <v>658</v>
      </c>
      <c r="H467" s="1168"/>
      <c r="I467" s="1168"/>
      <c r="J467" s="1168"/>
      <c r="K467" s="1168"/>
      <c r="L467" s="1168"/>
      <c r="M467" s="1168"/>
      <c r="N467" s="1168"/>
      <c r="O467" s="1168"/>
      <c r="P467" s="1168"/>
      <c r="Q467" s="1168"/>
      <c r="R467" s="1168"/>
      <c r="S467" s="1168"/>
      <c r="T467" s="1168"/>
      <c r="U467" s="1168"/>
      <c r="V467" s="1168"/>
      <c r="W467" s="1168"/>
      <c r="X467" s="1168"/>
      <c r="Y467" s="1168"/>
      <c r="Z467" s="1168"/>
    </row>
    <row r="468" spans="1:26" ht="18" customHeight="1">
      <c r="A468" s="1569"/>
      <c r="B468" s="1592" t="s">
        <v>659</v>
      </c>
      <c r="C468" s="1597">
        <v>1</v>
      </c>
      <c r="D468" s="1597">
        <v>100</v>
      </c>
      <c r="E468" s="1598">
        <f>+D468/C468</f>
        <v>100</v>
      </c>
      <c r="F468" s="1596">
        <v>0</v>
      </c>
      <c r="G468" s="1599">
        <f>+E468*F468</f>
        <v>0</v>
      </c>
      <c r="H468" s="1168"/>
      <c r="I468" s="1168"/>
      <c r="J468" s="1168"/>
      <c r="K468" s="1168"/>
      <c r="L468" s="1168"/>
      <c r="M468" s="1168"/>
      <c r="N468" s="1168"/>
      <c r="O468" s="1168"/>
      <c r="P468" s="1168"/>
      <c r="Q468" s="1168"/>
      <c r="R468" s="1168"/>
      <c r="S468" s="1168"/>
      <c r="T468" s="1168"/>
      <c r="U468" s="1168"/>
      <c r="V468" s="1168"/>
      <c r="W468" s="1168"/>
      <c r="X468" s="1168"/>
      <c r="Y468" s="1168"/>
      <c r="Z468" s="1168"/>
    </row>
    <row r="469" spans="1:26" ht="18" customHeight="1">
      <c r="A469" s="1569"/>
      <c r="B469" s="1592" t="s">
        <v>667</v>
      </c>
      <c r="C469" s="1597"/>
      <c r="D469" s="1597"/>
      <c r="E469" s="1598"/>
      <c r="F469" s="1597"/>
      <c r="G469" s="1599"/>
      <c r="H469" s="1168"/>
      <c r="I469" s="1168"/>
      <c r="J469" s="1168"/>
      <c r="K469" s="1168"/>
      <c r="L469" s="1168"/>
      <c r="M469" s="1168"/>
      <c r="N469" s="1168"/>
      <c r="O469" s="1168"/>
      <c r="P469" s="1168"/>
      <c r="Q469" s="1168"/>
      <c r="R469" s="1168"/>
      <c r="S469" s="1168"/>
      <c r="T469" s="1168"/>
      <c r="U469" s="1168"/>
      <c r="V469" s="1168"/>
      <c r="W469" s="1168"/>
      <c r="X469" s="1168"/>
      <c r="Y469" s="1168"/>
      <c r="Z469" s="1168"/>
    </row>
    <row r="470" spans="1:26" ht="18" customHeight="1">
      <c r="A470" s="1569"/>
      <c r="B470" s="1522" t="s">
        <v>79</v>
      </c>
      <c r="C470" s="1568"/>
      <c r="D470" s="1568"/>
      <c r="E470" s="1600"/>
      <c r="F470" s="1568"/>
      <c r="G470" s="1600"/>
      <c r="H470" s="1168"/>
      <c r="I470" s="1168"/>
      <c r="J470" s="1168"/>
      <c r="K470" s="1168"/>
      <c r="L470" s="1168"/>
      <c r="M470" s="1168"/>
      <c r="N470" s="1168"/>
      <c r="O470" s="1168"/>
      <c r="P470" s="1168"/>
      <c r="Q470" s="1168"/>
      <c r="R470" s="1168"/>
      <c r="S470" s="1168"/>
      <c r="T470" s="1168"/>
      <c r="U470" s="1168"/>
      <c r="V470" s="1168"/>
      <c r="W470" s="1168"/>
      <c r="X470" s="1168"/>
      <c r="Y470" s="1168"/>
      <c r="Z470" s="1168"/>
    </row>
    <row r="471" spans="1:26" ht="36" customHeight="1">
      <c r="A471" s="1569"/>
      <c r="B471" s="1592"/>
      <c r="C471" s="1593" t="s">
        <v>654</v>
      </c>
      <c r="D471" s="1593" t="s">
        <v>655</v>
      </c>
      <c r="E471" s="1594" t="s">
        <v>656</v>
      </c>
      <c r="F471" s="1593" t="s">
        <v>657</v>
      </c>
      <c r="G471" s="1595" t="s">
        <v>658</v>
      </c>
      <c r="H471" s="1168"/>
      <c r="I471" s="1168"/>
      <c r="J471" s="1168"/>
      <c r="K471" s="1168"/>
      <c r="L471" s="1168"/>
      <c r="M471" s="1168"/>
      <c r="N471" s="1168"/>
      <c r="O471" s="1168"/>
      <c r="P471" s="1168"/>
      <c r="Q471" s="1168"/>
      <c r="R471" s="1168"/>
      <c r="S471" s="1168"/>
      <c r="T471" s="1168"/>
      <c r="U471" s="1168"/>
      <c r="V471" s="1168"/>
      <c r="W471" s="1168"/>
      <c r="X471" s="1168"/>
      <c r="Y471" s="1168"/>
      <c r="Z471" s="1168"/>
    </row>
    <row r="472" spans="1:26" ht="18" customHeight="1">
      <c r="A472" s="1569"/>
      <c r="B472" s="1592" t="s">
        <v>659</v>
      </c>
      <c r="C472" s="1597">
        <v>1</v>
      </c>
      <c r="D472" s="1597">
        <v>100</v>
      </c>
      <c r="E472" s="1598">
        <f>+D472/C472</f>
        <v>100</v>
      </c>
      <c r="F472" s="1596">
        <v>0</v>
      </c>
      <c r="G472" s="1599">
        <f>+E472*F472</f>
        <v>0</v>
      </c>
      <c r="H472" s="1168"/>
      <c r="I472" s="1168"/>
      <c r="J472" s="1168"/>
      <c r="K472" s="1168"/>
      <c r="L472" s="1168"/>
      <c r="M472" s="1168"/>
      <c r="N472" s="1168"/>
      <c r="O472" s="1168"/>
      <c r="P472" s="1168"/>
      <c r="Q472" s="1168"/>
      <c r="R472" s="1168"/>
      <c r="S472" s="1168"/>
      <c r="T472" s="1168"/>
      <c r="U472" s="1168"/>
      <c r="V472" s="1168"/>
      <c r="W472" s="1168"/>
      <c r="X472" s="1168"/>
      <c r="Y472" s="1168"/>
      <c r="Z472" s="1168"/>
    </row>
    <row r="473" spans="1:26" ht="18" customHeight="1">
      <c r="A473" s="1569"/>
      <c r="B473" s="1592" t="s">
        <v>667</v>
      </c>
      <c r="C473" s="1597"/>
      <c r="D473" s="1597"/>
      <c r="E473" s="1598"/>
      <c r="F473" s="1597"/>
      <c r="G473" s="1599"/>
      <c r="H473" s="1168"/>
      <c r="I473" s="1168"/>
      <c r="J473" s="1168"/>
      <c r="K473" s="1168"/>
      <c r="L473" s="1168"/>
      <c r="M473" s="1168"/>
      <c r="N473" s="1168"/>
      <c r="O473" s="1168"/>
      <c r="P473" s="1168"/>
      <c r="Q473" s="1168"/>
      <c r="R473" s="1168"/>
      <c r="S473" s="1168"/>
      <c r="T473" s="1168"/>
      <c r="U473" s="1168"/>
      <c r="V473" s="1168"/>
      <c r="W473" s="1168"/>
      <c r="X473" s="1168"/>
      <c r="Y473" s="1168"/>
      <c r="Z473" s="1168"/>
    </row>
    <row r="474" spans="1:26" ht="18" customHeight="1">
      <c r="A474" s="1569"/>
      <c r="B474" s="1522" t="s">
        <v>81</v>
      </c>
      <c r="C474" s="1568"/>
      <c r="D474" s="1569"/>
      <c r="E474" s="1570"/>
      <c r="F474" s="1569"/>
      <c r="G474" s="1570"/>
      <c r="H474" s="1168"/>
      <c r="I474" s="1168"/>
      <c r="J474" s="1168"/>
      <c r="K474" s="1168"/>
      <c r="L474" s="1168"/>
      <c r="M474" s="1168"/>
      <c r="N474" s="1168"/>
      <c r="O474" s="1168"/>
      <c r="P474" s="1168"/>
      <c r="Q474" s="1168"/>
      <c r="R474" s="1168"/>
      <c r="S474" s="1168"/>
      <c r="T474" s="1168"/>
      <c r="U474" s="1168"/>
      <c r="V474" s="1168"/>
      <c r="W474" s="1168"/>
      <c r="X474" s="1168"/>
      <c r="Y474" s="1168"/>
      <c r="Z474" s="1168"/>
    </row>
    <row r="475" spans="1:26" ht="36" customHeight="1">
      <c r="A475" s="1569"/>
      <c r="B475" s="1592"/>
      <c r="C475" s="1593" t="s">
        <v>654</v>
      </c>
      <c r="D475" s="1593" t="s">
        <v>655</v>
      </c>
      <c r="E475" s="1594" t="s">
        <v>656</v>
      </c>
      <c r="F475" s="1593" t="s">
        <v>657</v>
      </c>
      <c r="G475" s="1595" t="s">
        <v>658</v>
      </c>
      <c r="H475" s="1168"/>
      <c r="I475" s="1168"/>
      <c r="J475" s="1168"/>
      <c r="K475" s="1168"/>
      <c r="L475" s="1168"/>
      <c r="M475" s="1168"/>
      <c r="N475" s="1168"/>
      <c r="O475" s="1168"/>
      <c r="P475" s="1168"/>
      <c r="Q475" s="1168"/>
      <c r="R475" s="1168"/>
      <c r="S475" s="1168"/>
      <c r="T475" s="1168"/>
      <c r="U475" s="1168"/>
      <c r="V475" s="1168"/>
      <c r="W475" s="1168"/>
      <c r="X475" s="1168"/>
      <c r="Y475" s="1168"/>
      <c r="Z475" s="1168"/>
    </row>
    <row r="476" spans="1:26" ht="18" customHeight="1">
      <c r="A476" s="1569"/>
      <c r="B476" s="1592" t="s">
        <v>659</v>
      </c>
      <c r="C476" s="1597">
        <v>1</v>
      </c>
      <c r="D476" s="1597">
        <v>100</v>
      </c>
      <c r="E476" s="1598">
        <f>+D476/C476</f>
        <v>100</v>
      </c>
      <c r="F476" s="1596">
        <v>0</v>
      </c>
      <c r="G476" s="1599">
        <f>+E476*F476</f>
        <v>0</v>
      </c>
      <c r="H476" s="1168"/>
      <c r="I476" s="1168"/>
      <c r="J476" s="1168"/>
      <c r="K476" s="1168"/>
      <c r="L476" s="1168"/>
      <c r="M476" s="1168"/>
      <c r="N476" s="1168"/>
      <c r="O476" s="1168"/>
      <c r="P476" s="1168"/>
      <c r="Q476" s="1168"/>
      <c r="R476" s="1168"/>
      <c r="S476" s="1168"/>
      <c r="T476" s="1168"/>
      <c r="U476" s="1168"/>
      <c r="V476" s="1168"/>
      <c r="W476" s="1168"/>
      <c r="X476" s="1168"/>
      <c r="Y476" s="1168"/>
      <c r="Z476" s="1168"/>
    </row>
    <row r="477" spans="1:26" ht="18" customHeight="1">
      <c r="A477" s="1569"/>
      <c r="B477" s="1592" t="s">
        <v>667</v>
      </c>
      <c r="C477" s="1597"/>
      <c r="D477" s="1597"/>
      <c r="E477" s="1598"/>
      <c r="F477" s="1597"/>
      <c r="G477" s="1599"/>
      <c r="H477" s="1168"/>
      <c r="I477" s="1168"/>
      <c r="J477" s="1168"/>
      <c r="K477" s="1168"/>
      <c r="L477" s="1168"/>
      <c r="M477" s="1168"/>
      <c r="N477" s="1168"/>
      <c r="O477" s="1168"/>
      <c r="P477" s="1168"/>
      <c r="Q477" s="1168"/>
      <c r="R477" s="1168"/>
      <c r="S477" s="1168"/>
      <c r="T477" s="1168"/>
      <c r="U477" s="1168"/>
      <c r="V477" s="1168"/>
      <c r="W477" s="1168"/>
      <c r="X477" s="1168"/>
      <c r="Y477" s="1168"/>
      <c r="Z477" s="1168"/>
    </row>
    <row r="478" spans="1:26" ht="14.25" customHeight="1">
      <c r="A478" s="1168"/>
      <c r="B478" s="1602" t="s">
        <v>326</v>
      </c>
      <c r="C478" s="1568"/>
      <c r="D478" s="1569"/>
      <c r="E478" s="1570"/>
      <c r="F478" s="1569"/>
      <c r="G478" s="1570"/>
      <c r="H478" s="1168"/>
      <c r="I478" s="1168"/>
      <c r="J478" s="1168"/>
      <c r="K478" s="1168"/>
      <c r="L478" s="1168"/>
      <c r="M478" s="1168"/>
      <c r="N478" s="1168"/>
      <c r="O478" s="1168"/>
      <c r="P478" s="1168"/>
      <c r="Q478" s="1168"/>
      <c r="R478" s="1168"/>
      <c r="S478" s="1168"/>
      <c r="T478" s="1168"/>
      <c r="U478" s="1168"/>
      <c r="V478" s="1168"/>
      <c r="W478" s="1168"/>
      <c r="X478" s="1168"/>
      <c r="Y478" s="1168"/>
      <c r="Z478" s="1168"/>
    </row>
    <row r="479" spans="1:26" ht="14.25" customHeight="1">
      <c r="A479" s="1168"/>
      <c r="B479" s="1592"/>
      <c r="C479" s="1593" t="s">
        <v>654</v>
      </c>
      <c r="D479" s="1593" t="s">
        <v>655</v>
      </c>
      <c r="E479" s="1594" t="s">
        <v>656</v>
      </c>
      <c r="F479" s="1593" t="s">
        <v>657</v>
      </c>
      <c r="G479" s="1595" t="s">
        <v>658</v>
      </c>
      <c r="H479" s="1168"/>
      <c r="I479" s="1168"/>
      <c r="J479" s="1168"/>
      <c r="K479" s="1168"/>
      <c r="L479" s="1168"/>
      <c r="M479" s="1168"/>
      <c r="N479" s="1168"/>
      <c r="O479" s="1168"/>
      <c r="P479" s="1168"/>
      <c r="Q479" s="1168"/>
      <c r="R479" s="1168"/>
      <c r="S479" s="1168"/>
      <c r="T479" s="1168"/>
      <c r="U479" s="1168"/>
      <c r="V479" s="1168"/>
      <c r="W479" s="1168"/>
      <c r="X479" s="1168"/>
      <c r="Y479" s="1168"/>
      <c r="Z479" s="1168"/>
    </row>
    <row r="480" spans="1:26" ht="14.25" customHeight="1">
      <c r="A480" s="1168"/>
      <c r="B480" s="1592" t="s">
        <v>659</v>
      </c>
      <c r="C480" s="1596">
        <v>5</v>
      </c>
      <c r="D480" s="1597">
        <v>100</v>
      </c>
      <c r="E480" s="1598">
        <f>+D480/C480</f>
        <v>20</v>
      </c>
      <c r="F480" s="1596">
        <v>0</v>
      </c>
      <c r="G480" s="1599">
        <f>+E480*F480</f>
        <v>0</v>
      </c>
      <c r="H480" s="1168"/>
      <c r="I480" s="1168"/>
      <c r="J480" s="1168"/>
      <c r="K480" s="1168"/>
      <c r="L480" s="1168"/>
      <c r="M480" s="1168"/>
      <c r="N480" s="1168"/>
      <c r="O480" s="1168"/>
      <c r="P480" s="1168"/>
      <c r="Q480" s="1168"/>
      <c r="R480" s="1168"/>
      <c r="S480" s="1168"/>
      <c r="T480" s="1168"/>
      <c r="U480" s="1168"/>
      <c r="V480" s="1168"/>
      <c r="W480" s="1168"/>
      <c r="X480" s="1168"/>
      <c r="Y480" s="1168"/>
      <c r="Z480" s="1168"/>
    </row>
    <row r="481" spans="1:26" ht="14.25" customHeight="1">
      <c r="A481" s="1168"/>
      <c r="B481" s="1592" t="s">
        <v>667</v>
      </c>
      <c r="C481" s="1597"/>
      <c r="D481" s="1597"/>
      <c r="E481" s="1598"/>
      <c r="F481" s="1597"/>
      <c r="G481" s="1599"/>
      <c r="H481" s="1168"/>
      <c r="I481" s="1168"/>
      <c r="J481" s="1168"/>
      <c r="K481" s="1168"/>
      <c r="L481" s="1168"/>
      <c r="M481" s="1168"/>
      <c r="N481" s="1168"/>
      <c r="O481" s="1168"/>
      <c r="P481" s="1168"/>
      <c r="Q481" s="1168"/>
      <c r="R481" s="1168"/>
      <c r="S481" s="1168"/>
      <c r="T481" s="1168"/>
      <c r="U481" s="1168"/>
      <c r="V481" s="1168"/>
      <c r="W481" s="1168"/>
      <c r="X481" s="1168"/>
      <c r="Y481" s="1168"/>
      <c r="Z481" s="1168"/>
    </row>
    <row r="482" spans="1:26" ht="14.25" customHeight="1">
      <c r="A482" s="1168"/>
      <c r="B482" s="1168"/>
      <c r="C482" s="1168"/>
      <c r="D482" s="1168"/>
      <c r="E482" s="1168"/>
      <c r="F482" s="1168"/>
      <c r="G482" s="1168"/>
      <c r="H482" s="1168"/>
      <c r="I482" s="1168"/>
      <c r="J482" s="1168"/>
      <c r="K482" s="1168"/>
      <c r="L482" s="1168"/>
      <c r="M482" s="1168"/>
      <c r="N482" s="1168"/>
      <c r="O482" s="1168"/>
      <c r="P482" s="1168"/>
      <c r="Q482" s="1168"/>
      <c r="R482" s="1168"/>
      <c r="S482" s="1168"/>
      <c r="T482" s="1168"/>
      <c r="U482" s="1168"/>
      <c r="V482" s="1168"/>
      <c r="W482" s="1168"/>
      <c r="X482" s="1168"/>
      <c r="Y482" s="1168"/>
      <c r="Z482" s="1168"/>
    </row>
    <row r="483" spans="1:26" ht="14.25" customHeight="1">
      <c r="A483" s="1168"/>
      <c r="B483" s="1168"/>
      <c r="C483" s="1168"/>
      <c r="D483" s="1168"/>
      <c r="E483" s="1168"/>
      <c r="F483" s="1168"/>
      <c r="G483" s="1168"/>
      <c r="H483" s="1168"/>
      <c r="I483" s="1168"/>
      <c r="J483" s="1168"/>
      <c r="K483" s="1168"/>
      <c r="L483" s="1168"/>
      <c r="M483" s="1168"/>
      <c r="N483" s="1168"/>
      <c r="O483" s="1168"/>
      <c r="P483" s="1168"/>
      <c r="Q483" s="1168"/>
      <c r="R483" s="1168"/>
      <c r="S483" s="1168"/>
      <c r="T483" s="1168"/>
      <c r="U483" s="1168"/>
      <c r="V483" s="1168"/>
      <c r="W483" s="1168"/>
      <c r="X483" s="1168"/>
      <c r="Y483" s="1168"/>
      <c r="Z483" s="1168"/>
    </row>
    <row r="484" spans="1:26" ht="14.25" customHeight="1">
      <c r="A484" s="1168"/>
      <c r="B484" s="1168"/>
      <c r="C484" s="1168"/>
      <c r="D484" s="1168"/>
      <c r="E484" s="1168"/>
      <c r="F484" s="1168"/>
      <c r="G484" s="1168"/>
      <c r="H484" s="1168"/>
      <c r="I484" s="1168"/>
      <c r="J484" s="1168"/>
      <c r="K484" s="1168"/>
      <c r="L484" s="1168"/>
      <c r="M484" s="1168"/>
      <c r="N484" s="1168"/>
      <c r="O484" s="1168"/>
      <c r="P484" s="1168"/>
      <c r="Q484" s="1168"/>
      <c r="R484" s="1168"/>
      <c r="S484" s="1168"/>
      <c r="T484" s="1168"/>
      <c r="U484" s="1168"/>
      <c r="V484" s="1168"/>
      <c r="W484" s="1168"/>
      <c r="X484" s="1168"/>
      <c r="Y484" s="1168"/>
      <c r="Z484" s="1168"/>
    </row>
    <row r="485" spans="1:26" ht="14.25" customHeight="1">
      <c r="A485" s="1168"/>
      <c r="B485" s="1168"/>
      <c r="C485" s="1168"/>
      <c r="D485" s="1168"/>
      <c r="E485" s="1168"/>
      <c r="F485" s="1168"/>
      <c r="G485" s="1168"/>
      <c r="H485" s="1168"/>
      <c r="I485" s="1168"/>
      <c r="J485" s="1168"/>
      <c r="K485" s="1168"/>
      <c r="L485" s="1168"/>
      <c r="M485" s="1168"/>
      <c r="N485" s="1168"/>
      <c r="O485" s="1168"/>
      <c r="P485" s="1168"/>
      <c r="Q485" s="1168"/>
      <c r="R485" s="1168"/>
      <c r="S485" s="1168"/>
      <c r="T485" s="1168"/>
      <c r="U485" s="1168"/>
      <c r="V485" s="1168"/>
      <c r="W485" s="1168"/>
      <c r="X485" s="1168"/>
      <c r="Y485" s="1168"/>
      <c r="Z485" s="1168"/>
    </row>
    <row r="486" spans="1:26" ht="14.25" customHeight="1">
      <c r="A486" s="1168"/>
      <c r="B486" s="1168"/>
      <c r="C486" s="1168"/>
      <c r="D486" s="1168"/>
      <c r="E486" s="1168"/>
      <c r="F486" s="1168"/>
      <c r="G486" s="1168"/>
      <c r="H486" s="1168"/>
      <c r="I486" s="1168"/>
      <c r="J486" s="1168"/>
      <c r="K486" s="1168"/>
      <c r="L486" s="1168"/>
      <c r="M486" s="1168"/>
      <c r="N486" s="1168"/>
      <c r="O486" s="1168"/>
      <c r="P486" s="1168"/>
      <c r="Q486" s="1168"/>
      <c r="R486" s="1168"/>
      <c r="S486" s="1168"/>
      <c r="T486" s="1168"/>
      <c r="U486" s="1168"/>
      <c r="V486" s="1168"/>
      <c r="W486" s="1168"/>
      <c r="X486" s="1168"/>
      <c r="Y486" s="1168"/>
      <c r="Z486" s="1168"/>
    </row>
    <row r="487" spans="1:26" ht="33" customHeight="1">
      <c r="A487" s="1168"/>
      <c r="B487" s="1532" t="s">
        <v>747</v>
      </c>
      <c r="C487" s="1568"/>
      <c r="D487" s="1569"/>
      <c r="E487" s="1570"/>
      <c r="F487" s="1569"/>
      <c r="G487" s="1570"/>
      <c r="H487" s="1168"/>
      <c r="I487" s="1168"/>
      <c r="J487" s="1168"/>
      <c r="K487" s="1168"/>
      <c r="L487" s="1168"/>
      <c r="M487" s="1168"/>
      <c r="N487" s="1168"/>
      <c r="O487" s="1168"/>
      <c r="P487" s="1168"/>
      <c r="Q487" s="1168"/>
      <c r="R487" s="1168"/>
      <c r="S487" s="1168"/>
      <c r="T487" s="1168"/>
      <c r="U487" s="1168"/>
      <c r="V487" s="1168"/>
      <c r="W487" s="1168"/>
      <c r="X487" s="1168"/>
      <c r="Y487" s="1168"/>
      <c r="Z487" s="1168"/>
    </row>
    <row r="488" spans="1:26" ht="14.25" customHeight="1">
      <c r="A488" s="1168"/>
      <c r="B488" s="1522" t="s">
        <v>315</v>
      </c>
      <c r="C488" s="1601"/>
      <c r="D488" s="1569"/>
      <c r="E488" s="1570"/>
      <c r="F488" s="1569"/>
      <c r="G488" s="1570"/>
      <c r="H488" s="1168"/>
      <c r="I488" s="1168"/>
      <c r="J488" s="1168"/>
      <c r="K488" s="1168"/>
      <c r="L488" s="1168"/>
      <c r="M488" s="1168"/>
      <c r="N488" s="1168"/>
      <c r="O488" s="1168"/>
      <c r="P488" s="1168"/>
      <c r="Q488" s="1168"/>
      <c r="R488" s="1168"/>
      <c r="S488" s="1168"/>
      <c r="T488" s="1168"/>
      <c r="U488" s="1168"/>
      <c r="V488" s="1168"/>
      <c r="W488" s="1168"/>
      <c r="X488" s="1168"/>
      <c r="Y488" s="1168"/>
      <c r="Z488" s="1168"/>
    </row>
    <row r="489" spans="1:26" ht="14.25" customHeight="1">
      <c r="A489" s="1168"/>
      <c r="B489" s="1592"/>
      <c r="C489" s="1593" t="s">
        <v>654</v>
      </c>
      <c r="D489" s="1593" t="s">
        <v>655</v>
      </c>
      <c r="E489" s="1594" t="s">
        <v>656</v>
      </c>
      <c r="F489" s="1593" t="s">
        <v>657</v>
      </c>
      <c r="G489" s="1595" t="s">
        <v>658</v>
      </c>
      <c r="H489" s="1168"/>
      <c r="I489" s="1168"/>
      <c r="J489" s="1168"/>
      <c r="K489" s="1168"/>
      <c r="L489" s="1168"/>
      <c r="M489" s="1168"/>
      <c r="N489" s="1168"/>
      <c r="O489" s="1168"/>
      <c r="P489" s="1168"/>
      <c r="Q489" s="1168"/>
      <c r="R489" s="1168"/>
      <c r="S489" s="1168"/>
      <c r="T489" s="1168"/>
      <c r="U489" s="1168"/>
      <c r="V489" s="1168"/>
      <c r="W489" s="1168"/>
      <c r="X489" s="1168"/>
      <c r="Y489" s="1168"/>
      <c r="Z489" s="1168"/>
    </row>
    <row r="490" spans="1:26" ht="14.25" customHeight="1">
      <c r="A490" s="1168"/>
      <c r="B490" s="1592" t="s">
        <v>659</v>
      </c>
      <c r="C490" s="1597">
        <v>1</v>
      </c>
      <c r="D490" s="1597">
        <v>100</v>
      </c>
      <c r="E490" s="1598">
        <f>+D490/C490</f>
        <v>100</v>
      </c>
      <c r="F490" s="1596">
        <v>0</v>
      </c>
      <c r="G490" s="1599">
        <f>+E490*F490</f>
        <v>0</v>
      </c>
      <c r="H490" s="1168"/>
      <c r="I490" s="1168"/>
      <c r="J490" s="1168"/>
      <c r="K490" s="1168"/>
      <c r="L490" s="1168"/>
      <c r="M490" s="1168"/>
      <c r="N490" s="1168"/>
      <c r="O490" s="1168"/>
      <c r="P490" s="1168"/>
      <c r="Q490" s="1168"/>
      <c r="R490" s="1168"/>
      <c r="S490" s="1168"/>
      <c r="T490" s="1168"/>
      <c r="U490" s="1168"/>
      <c r="V490" s="1168"/>
      <c r="W490" s="1168"/>
      <c r="X490" s="1168"/>
      <c r="Y490" s="1168"/>
      <c r="Z490" s="1168"/>
    </row>
    <row r="491" spans="1:26" ht="14.25" customHeight="1">
      <c r="A491" s="1168"/>
      <c r="B491" s="1592" t="s">
        <v>667</v>
      </c>
      <c r="C491" s="1597"/>
      <c r="D491" s="1597"/>
      <c r="E491" s="1598"/>
      <c r="F491" s="1597"/>
      <c r="G491" s="1599"/>
      <c r="H491" s="1168"/>
      <c r="I491" s="1168"/>
      <c r="J491" s="1168"/>
      <c r="K491" s="1168"/>
      <c r="L491" s="1168"/>
      <c r="M491" s="1168"/>
      <c r="N491" s="1168"/>
      <c r="O491" s="1168"/>
      <c r="P491" s="1168"/>
      <c r="Q491" s="1168"/>
      <c r="R491" s="1168"/>
      <c r="S491" s="1168"/>
      <c r="T491" s="1168"/>
      <c r="U491" s="1168"/>
      <c r="V491" s="1168"/>
      <c r="W491" s="1168"/>
      <c r="X491" s="1168"/>
      <c r="Y491" s="1168"/>
      <c r="Z491" s="1168"/>
    </row>
    <row r="492" spans="1:26" ht="14.25" customHeight="1">
      <c r="A492" s="1168"/>
      <c r="B492" s="1522" t="s">
        <v>79</v>
      </c>
      <c r="C492" s="1568"/>
      <c r="D492" s="1568"/>
      <c r="E492" s="1600"/>
      <c r="F492" s="1568"/>
      <c r="G492" s="1600"/>
      <c r="H492" s="1168"/>
      <c r="I492" s="1168"/>
      <c r="J492" s="1168"/>
      <c r="K492" s="1168"/>
      <c r="L492" s="1168"/>
      <c r="M492" s="1168"/>
      <c r="N492" s="1168"/>
      <c r="O492" s="1168"/>
      <c r="P492" s="1168"/>
      <c r="Q492" s="1168"/>
      <c r="R492" s="1168"/>
      <c r="S492" s="1168"/>
      <c r="T492" s="1168"/>
      <c r="U492" s="1168"/>
      <c r="V492" s="1168"/>
      <c r="W492" s="1168"/>
      <c r="X492" s="1168"/>
      <c r="Y492" s="1168"/>
      <c r="Z492" s="1168"/>
    </row>
    <row r="493" spans="1:26" ht="14.25" customHeight="1">
      <c r="A493" s="1168"/>
      <c r="B493" s="1592"/>
      <c r="C493" s="1593" t="s">
        <v>654</v>
      </c>
      <c r="D493" s="1593" t="s">
        <v>655</v>
      </c>
      <c r="E493" s="1594" t="s">
        <v>656</v>
      </c>
      <c r="F493" s="1593" t="s">
        <v>657</v>
      </c>
      <c r="G493" s="1595" t="s">
        <v>658</v>
      </c>
      <c r="H493" s="1168"/>
      <c r="I493" s="1168"/>
      <c r="J493" s="1168"/>
      <c r="K493" s="1168"/>
      <c r="L493" s="1168"/>
      <c r="M493" s="1168"/>
      <c r="N493" s="1168"/>
      <c r="O493" s="1168"/>
      <c r="P493" s="1168"/>
      <c r="Q493" s="1168"/>
      <c r="R493" s="1168"/>
      <c r="S493" s="1168"/>
      <c r="T493" s="1168"/>
      <c r="U493" s="1168"/>
      <c r="V493" s="1168"/>
      <c r="W493" s="1168"/>
      <c r="X493" s="1168"/>
      <c r="Y493" s="1168"/>
      <c r="Z493" s="1168"/>
    </row>
    <row r="494" spans="1:26" ht="14.25" customHeight="1">
      <c r="A494" s="1168"/>
      <c r="B494" s="1592" t="s">
        <v>659</v>
      </c>
      <c r="C494" s="1597">
        <v>1</v>
      </c>
      <c r="D494" s="1597">
        <v>100</v>
      </c>
      <c r="E494" s="1598">
        <f>+D494/C494</f>
        <v>100</v>
      </c>
      <c r="F494" s="1596">
        <v>0</v>
      </c>
      <c r="G494" s="1599">
        <f>+E494*F494</f>
        <v>0</v>
      </c>
      <c r="H494" s="1168"/>
      <c r="I494" s="1168"/>
      <c r="J494" s="1168"/>
      <c r="K494" s="1168"/>
      <c r="L494" s="1168"/>
      <c r="M494" s="1168"/>
      <c r="N494" s="1168"/>
      <c r="O494" s="1168"/>
      <c r="P494" s="1168"/>
      <c r="Q494" s="1168"/>
      <c r="R494" s="1168"/>
      <c r="S494" s="1168"/>
      <c r="T494" s="1168"/>
      <c r="U494" s="1168"/>
      <c r="V494" s="1168"/>
      <c r="W494" s="1168"/>
      <c r="X494" s="1168"/>
      <c r="Y494" s="1168"/>
      <c r="Z494" s="1168"/>
    </row>
    <row r="495" spans="1:26" ht="14.25" customHeight="1">
      <c r="A495" s="1168"/>
      <c r="B495" s="1592" t="s">
        <v>667</v>
      </c>
      <c r="C495" s="1597"/>
      <c r="D495" s="1597"/>
      <c r="E495" s="1598"/>
      <c r="F495" s="1597"/>
      <c r="G495" s="1599"/>
      <c r="H495" s="1168"/>
      <c r="I495" s="1168"/>
      <c r="J495" s="1168"/>
      <c r="K495" s="1168"/>
      <c r="L495" s="1168"/>
      <c r="M495" s="1168"/>
      <c r="N495" s="1168"/>
      <c r="O495" s="1168"/>
      <c r="P495" s="1168"/>
      <c r="Q495" s="1168"/>
      <c r="R495" s="1168"/>
      <c r="S495" s="1168"/>
      <c r="T495" s="1168"/>
      <c r="U495" s="1168"/>
      <c r="V495" s="1168"/>
      <c r="W495" s="1168"/>
      <c r="X495" s="1168"/>
      <c r="Y495" s="1168"/>
      <c r="Z495" s="1168"/>
    </row>
    <row r="496" spans="1:26" ht="14.25" customHeight="1">
      <c r="A496" s="1168"/>
      <c r="B496" s="1522" t="s">
        <v>81</v>
      </c>
      <c r="C496" s="1568"/>
      <c r="D496" s="1569"/>
      <c r="E496" s="1570"/>
      <c r="F496" s="1569"/>
      <c r="G496" s="1570"/>
      <c r="H496" s="1168"/>
      <c r="I496" s="1168"/>
      <c r="J496" s="1168"/>
      <c r="K496" s="1168"/>
      <c r="L496" s="1168"/>
      <c r="M496" s="1168"/>
      <c r="N496" s="1168"/>
      <c r="O496" s="1168"/>
      <c r="P496" s="1168"/>
      <c r="Q496" s="1168"/>
      <c r="R496" s="1168"/>
      <c r="S496" s="1168"/>
      <c r="T496" s="1168"/>
      <c r="U496" s="1168"/>
      <c r="V496" s="1168"/>
      <c r="W496" s="1168"/>
      <c r="X496" s="1168"/>
      <c r="Y496" s="1168"/>
      <c r="Z496" s="1168"/>
    </row>
    <row r="497" spans="1:26" ht="14.25" customHeight="1">
      <c r="A497" s="1168"/>
      <c r="B497" s="1592"/>
      <c r="C497" s="1593" t="s">
        <v>654</v>
      </c>
      <c r="D497" s="1593" t="s">
        <v>655</v>
      </c>
      <c r="E497" s="1594" t="s">
        <v>656</v>
      </c>
      <c r="F497" s="1593" t="s">
        <v>657</v>
      </c>
      <c r="G497" s="1595" t="s">
        <v>658</v>
      </c>
      <c r="H497" s="1168"/>
      <c r="I497" s="1168"/>
      <c r="J497" s="1168"/>
      <c r="K497" s="1168"/>
      <c r="L497" s="1168"/>
      <c r="M497" s="1168"/>
      <c r="N497" s="1168"/>
      <c r="O497" s="1168"/>
      <c r="P497" s="1168"/>
      <c r="Q497" s="1168"/>
      <c r="R497" s="1168"/>
      <c r="S497" s="1168"/>
      <c r="T497" s="1168"/>
      <c r="U497" s="1168"/>
      <c r="V497" s="1168"/>
      <c r="W497" s="1168"/>
      <c r="X497" s="1168"/>
      <c r="Y497" s="1168"/>
      <c r="Z497" s="1168"/>
    </row>
    <row r="498" spans="1:26" ht="14.25" customHeight="1">
      <c r="A498" s="1168"/>
      <c r="B498" s="1592" t="s">
        <v>659</v>
      </c>
      <c r="C498" s="1597">
        <v>1</v>
      </c>
      <c r="D498" s="1597">
        <v>100</v>
      </c>
      <c r="E498" s="1598">
        <f>+D498/C498</f>
        <v>100</v>
      </c>
      <c r="F498" s="1596">
        <v>0</v>
      </c>
      <c r="G498" s="1599">
        <f>+E498*F498</f>
        <v>0</v>
      </c>
      <c r="H498" s="1168"/>
      <c r="I498" s="1168"/>
      <c r="J498" s="1168"/>
      <c r="K498" s="1168"/>
      <c r="L498" s="1168"/>
      <c r="M498" s="1168"/>
      <c r="N498" s="1168"/>
      <c r="O498" s="1168"/>
      <c r="P498" s="1168"/>
      <c r="Q498" s="1168"/>
      <c r="R498" s="1168"/>
      <c r="S498" s="1168"/>
      <c r="T498" s="1168"/>
      <c r="U498" s="1168"/>
      <c r="V498" s="1168"/>
      <c r="W498" s="1168"/>
      <c r="X498" s="1168"/>
      <c r="Y498" s="1168"/>
      <c r="Z498" s="1168"/>
    </row>
    <row r="499" spans="1:26" ht="14.25" customHeight="1">
      <c r="A499" s="1168"/>
      <c r="B499" s="1592" t="s">
        <v>667</v>
      </c>
      <c r="C499" s="1597"/>
      <c r="D499" s="1597"/>
      <c r="E499" s="1598"/>
      <c r="F499" s="1597"/>
      <c r="G499" s="1599"/>
      <c r="H499" s="1168"/>
      <c r="I499" s="1168"/>
      <c r="J499" s="1168"/>
      <c r="K499" s="1168"/>
      <c r="L499" s="1168"/>
      <c r="M499" s="1168"/>
      <c r="N499" s="1168"/>
      <c r="O499" s="1168"/>
      <c r="P499" s="1168"/>
      <c r="Q499" s="1168"/>
      <c r="R499" s="1168"/>
      <c r="S499" s="1168"/>
      <c r="T499" s="1168"/>
      <c r="U499" s="1168"/>
      <c r="V499" s="1168"/>
      <c r="W499" s="1168"/>
      <c r="X499" s="1168"/>
      <c r="Y499" s="1168"/>
      <c r="Z499" s="1168"/>
    </row>
    <row r="500" spans="1:26" ht="14.25" customHeight="1">
      <c r="A500" s="1168"/>
      <c r="B500" s="1168"/>
      <c r="C500" s="1168"/>
      <c r="D500" s="1168"/>
      <c r="E500" s="1168"/>
      <c r="F500" s="1168"/>
      <c r="G500" s="1168"/>
      <c r="H500" s="1168"/>
      <c r="I500" s="1168"/>
      <c r="J500" s="1168"/>
      <c r="K500" s="1168"/>
      <c r="L500" s="1168"/>
      <c r="M500" s="1168"/>
      <c r="N500" s="1168"/>
      <c r="O500" s="1168"/>
      <c r="P500" s="1168"/>
      <c r="Q500" s="1168"/>
      <c r="R500" s="1168"/>
      <c r="S500" s="1168"/>
      <c r="T500" s="1168"/>
      <c r="U500" s="1168"/>
      <c r="V500" s="1168"/>
      <c r="W500" s="1168"/>
      <c r="X500" s="1168"/>
      <c r="Y500" s="1168"/>
      <c r="Z500" s="1168"/>
    </row>
    <row r="501" spans="1:26" ht="14.25" customHeight="1">
      <c r="A501" s="1168"/>
      <c r="B501" s="1168"/>
      <c r="C501" s="1168"/>
      <c r="D501" s="1168"/>
      <c r="E501" s="1168"/>
      <c r="F501" s="1168"/>
      <c r="G501" s="1168"/>
      <c r="H501" s="1168"/>
      <c r="I501" s="1168"/>
      <c r="J501" s="1168"/>
      <c r="K501" s="1168"/>
      <c r="L501" s="1168"/>
      <c r="M501" s="1168"/>
      <c r="N501" s="1168"/>
      <c r="O501" s="1168"/>
      <c r="P501" s="1168"/>
      <c r="Q501" s="1168"/>
      <c r="R501" s="1168"/>
      <c r="S501" s="1168"/>
      <c r="T501" s="1168"/>
      <c r="U501" s="1168"/>
      <c r="V501" s="1168"/>
      <c r="W501" s="1168"/>
      <c r="X501" s="1168"/>
      <c r="Y501" s="1168"/>
      <c r="Z501" s="1168"/>
    </row>
    <row r="502" spans="1:26" ht="34.5" customHeight="1">
      <c r="A502" s="1168"/>
      <c r="B502" s="1532" t="s">
        <v>748</v>
      </c>
      <c r="C502" s="1568"/>
      <c r="D502" s="1569"/>
      <c r="E502" s="1570"/>
      <c r="F502" s="1569"/>
      <c r="G502" s="1570"/>
      <c r="H502" s="1168"/>
      <c r="I502" s="1168"/>
      <c r="J502" s="1168"/>
      <c r="K502" s="1168"/>
      <c r="L502" s="1168"/>
      <c r="M502" s="1168"/>
      <c r="N502" s="1168"/>
      <c r="O502" s="1168"/>
      <c r="P502" s="1168"/>
      <c r="Q502" s="1168"/>
      <c r="R502" s="1168"/>
      <c r="S502" s="1168"/>
      <c r="T502" s="1168"/>
      <c r="U502" s="1168"/>
      <c r="V502" s="1168"/>
      <c r="W502" s="1168"/>
      <c r="X502" s="1168"/>
      <c r="Y502" s="1168"/>
      <c r="Z502" s="1168"/>
    </row>
    <row r="503" spans="1:26" ht="14.25" customHeight="1">
      <c r="A503" s="1168"/>
      <c r="B503" s="1522" t="s">
        <v>315</v>
      </c>
      <c r="C503" s="1601"/>
      <c r="D503" s="1569"/>
      <c r="E503" s="1570"/>
      <c r="F503" s="1569"/>
      <c r="G503" s="1570"/>
      <c r="H503" s="1168"/>
      <c r="I503" s="1168"/>
      <c r="J503" s="1168"/>
      <c r="K503" s="1168"/>
      <c r="L503" s="1168"/>
      <c r="M503" s="1168"/>
      <c r="N503" s="1168"/>
      <c r="O503" s="1168"/>
      <c r="P503" s="1168"/>
      <c r="Q503" s="1168"/>
      <c r="R503" s="1168"/>
      <c r="S503" s="1168"/>
      <c r="T503" s="1168"/>
      <c r="U503" s="1168"/>
      <c r="V503" s="1168"/>
      <c r="W503" s="1168"/>
      <c r="X503" s="1168"/>
      <c r="Y503" s="1168"/>
      <c r="Z503" s="1168"/>
    </row>
    <row r="504" spans="1:26" ht="14.25" customHeight="1">
      <c r="A504" s="1168"/>
      <c r="B504" s="1592"/>
      <c r="C504" s="1593" t="s">
        <v>654</v>
      </c>
      <c r="D504" s="1593" t="s">
        <v>655</v>
      </c>
      <c r="E504" s="1594" t="s">
        <v>656</v>
      </c>
      <c r="F504" s="1593" t="s">
        <v>657</v>
      </c>
      <c r="G504" s="1595" t="s">
        <v>658</v>
      </c>
      <c r="H504" s="1168"/>
      <c r="I504" s="1168"/>
      <c r="J504" s="1168"/>
      <c r="K504" s="1168"/>
      <c r="L504" s="1168"/>
      <c r="M504" s="1168"/>
      <c r="N504" s="1168"/>
      <c r="O504" s="1168"/>
      <c r="P504" s="1168"/>
      <c r="Q504" s="1168"/>
      <c r="R504" s="1168"/>
      <c r="S504" s="1168"/>
      <c r="T504" s="1168"/>
      <c r="U504" s="1168"/>
      <c r="V504" s="1168"/>
      <c r="W504" s="1168"/>
      <c r="X504" s="1168"/>
      <c r="Y504" s="1168"/>
      <c r="Z504" s="1168"/>
    </row>
    <row r="505" spans="1:26" ht="14.25" customHeight="1">
      <c r="A505" s="1168"/>
      <c r="B505" s="1592" t="s">
        <v>659</v>
      </c>
      <c r="C505" s="1597">
        <v>1</v>
      </c>
      <c r="D505" s="1597">
        <v>100</v>
      </c>
      <c r="E505" s="1598">
        <f>+D505/C505</f>
        <v>100</v>
      </c>
      <c r="F505" s="1596">
        <v>0</v>
      </c>
      <c r="G505" s="1599">
        <f>+E505*F505</f>
        <v>0</v>
      </c>
      <c r="H505" s="1168"/>
      <c r="I505" s="1168"/>
      <c r="J505" s="1168"/>
      <c r="K505" s="1168"/>
      <c r="L505" s="1168"/>
      <c r="M505" s="1168"/>
      <c r="N505" s="1168"/>
      <c r="O505" s="1168"/>
      <c r="P505" s="1168"/>
      <c r="Q505" s="1168"/>
      <c r="R505" s="1168"/>
      <c r="S505" s="1168"/>
      <c r="T505" s="1168"/>
      <c r="U505" s="1168"/>
      <c r="V505" s="1168"/>
      <c r="W505" s="1168"/>
      <c r="X505" s="1168"/>
      <c r="Y505" s="1168"/>
      <c r="Z505" s="1168"/>
    </row>
    <row r="506" spans="1:26" ht="14.25" customHeight="1">
      <c r="A506" s="1168"/>
      <c r="B506" s="1592" t="s">
        <v>667</v>
      </c>
      <c r="C506" s="1597"/>
      <c r="D506" s="1597"/>
      <c r="E506" s="1598"/>
      <c r="F506" s="1597"/>
      <c r="G506" s="1599"/>
      <c r="H506" s="1168"/>
      <c r="I506" s="1168"/>
      <c r="J506" s="1168"/>
      <c r="K506" s="1168"/>
      <c r="L506" s="1168"/>
      <c r="M506" s="1168"/>
      <c r="N506" s="1168"/>
      <c r="O506" s="1168"/>
      <c r="P506" s="1168"/>
      <c r="Q506" s="1168"/>
      <c r="R506" s="1168"/>
      <c r="S506" s="1168"/>
      <c r="T506" s="1168"/>
      <c r="U506" s="1168"/>
      <c r="V506" s="1168"/>
      <c r="W506" s="1168"/>
      <c r="X506" s="1168"/>
      <c r="Y506" s="1168"/>
      <c r="Z506" s="1168"/>
    </row>
    <row r="507" spans="1:26" ht="14.25" customHeight="1">
      <c r="A507" s="1168"/>
      <c r="B507" s="1522" t="s">
        <v>79</v>
      </c>
      <c r="C507" s="1568"/>
      <c r="D507" s="1568"/>
      <c r="E507" s="1600"/>
      <c r="F507" s="1568"/>
      <c r="G507" s="1600"/>
      <c r="H507" s="1168"/>
      <c r="I507" s="1168"/>
      <c r="J507" s="1168"/>
      <c r="K507" s="1168"/>
      <c r="L507" s="1168"/>
      <c r="M507" s="1168"/>
      <c r="N507" s="1168"/>
      <c r="O507" s="1168"/>
      <c r="P507" s="1168"/>
      <c r="Q507" s="1168"/>
      <c r="R507" s="1168"/>
      <c r="S507" s="1168"/>
      <c r="T507" s="1168"/>
      <c r="U507" s="1168"/>
      <c r="V507" s="1168"/>
      <c r="W507" s="1168"/>
      <c r="X507" s="1168"/>
      <c r="Y507" s="1168"/>
      <c r="Z507" s="1168"/>
    </row>
    <row r="508" spans="1:26" ht="14.25" customHeight="1">
      <c r="A508" s="1168"/>
      <c r="B508" s="1592"/>
      <c r="C508" s="1593" t="s">
        <v>654</v>
      </c>
      <c r="D508" s="1593" t="s">
        <v>655</v>
      </c>
      <c r="E508" s="1594" t="s">
        <v>656</v>
      </c>
      <c r="F508" s="1593" t="s">
        <v>657</v>
      </c>
      <c r="G508" s="1595" t="s">
        <v>658</v>
      </c>
      <c r="H508" s="1168"/>
      <c r="I508" s="1168"/>
      <c r="J508" s="1168"/>
      <c r="K508" s="1168"/>
      <c r="L508" s="1168"/>
      <c r="M508" s="1168"/>
      <c r="N508" s="1168"/>
      <c r="O508" s="1168"/>
      <c r="P508" s="1168"/>
      <c r="Q508" s="1168"/>
      <c r="R508" s="1168"/>
      <c r="S508" s="1168"/>
      <c r="T508" s="1168"/>
      <c r="U508" s="1168"/>
      <c r="V508" s="1168"/>
      <c r="W508" s="1168"/>
      <c r="X508" s="1168"/>
      <c r="Y508" s="1168"/>
      <c r="Z508" s="1168"/>
    </row>
    <row r="509" spans="1:26" ht="14.25" customHeight="1">
      <c r="A509" s="1168"/>
      <c r="B509" s="1592" t="s">
        <v>659</v>
      </c>
      <c r="C509" s="1597">
        <v>1</v>
      </c>
      <c r="D509" s="1597">
        <v>100</v>
      </c>
      <c r="E509" s="1598">
        <f>+D509/C509</f>
        <v>100</v>
      </c>
      <c r="F509" s="1596">
        <v>0</v>
      </c>
      <c r="G509" s="1599">
        <f>+E509*F509</f>
        <v>0</v>
      </c>
      <c r="H509" s="1168"/>
      <c r="I509" s="1168"/>
      <c r="J509" s="1168"/>
      <c r="K509" s="1168"/>
      <c r="L509" s="1168"/>
      <c r="M509" s="1168"/>
      <c r="N509" s="1168"/>
      <c r="O509" s="1168"/>
      <c r="P509" s="1168"/>
      <c r="Q509" s="1168"/>
      <c r="R509" s="1168"/>
      <c r="S509" s="1168"/>
      <c r="T509" s="1168"/>
      <c r="U509" s="1168"/>
      <c r="V509" s="1168"/>
      <c r="W509" s="1168"/>
      <c r="X509" s="1168"/>
      <c r="Y509" s="1168"/>
      <c r="Z509" s="1168"/>
    </row>
    <row r="510" spans="1:26" ht="14.25" customHeight="1">
      <c r="A510" s="1168"/>
      <c r="B510" s="1592" t="s">
        <v>667</v>
      </c>
      <c r="C510" s="1597"/>
      <c r="D510" s="1597"/>
      <c r="E510" s="1598"/>
      <c r="F510" s="1597"/>
      <c r="G510" s="1599"/>
      <c r="H510" s="1168"/>
      <c r="I510" s="1168"/>
      <c r="J510" s="1168"/>
      <c r="K510" s="1168"/>
      <c r="L510" s="1168"/>
      <c r="M510" s="1168"/>
      <c r="N510" s="1168"/>
      <c r="O510" s="1168"/>
      <c r="P510" s="1168"/>
      <c r="Q510" s="1168"/>
      <c r="R510" s="1168"/>
      <c r="S510" s="1168"/>
      <c r="T510" s="1168"/>
      <c r="U510" s="1168"/>
      <c r="V510" s="1168"/>
      <c r="W510" s="1168"/>
      <c r="X510" s="1168"/>
      <c r="Y510" s="1168"/>
      <c r="Z510" s="1168"/>
    </row>
    <row r="511" spans="1:26" ht="14.25" customHeight="1">
      <c r="A511" s="1168"/>
      <c r="B511" s="1522" t="s">
        <v>81</v>
      </c>
      <c r="C511" s="1568"/>
      <c r="D511" s="1569"/>
      <c r="E511" s="1570"/>
      <c r="F511" s="1569"/>
      <c r="G511" s="1570"/>
      <c r="H511" s="1168"/>
      <c r="I511" s="1168"/>
      <c r="J511" s="1168"/>
      <c r="K511" s="1168"/>
      <c r="L511" s="1168"/>
      <c r="M511" s="1168"/>
      <c r="N511" s="1168"/>
      <c r="O511" s="1168"/>
      <c r="P511" s="1168"/>
      <c r="Q511" s="1168"/>
      <c r="R511" s="1168"/>
      <c r="S511" s="1168"/>
      <c r="T511" s="1168"/>
      <c r="U511" s="1168"/>
      <c r="V511" s="1168"/>
      <c r="W511" s="1168"/>
      <c r="X511" s="1168"/>
      <c r="Y511" s="1168"/>
      <c r="Z511" s="1168"/>
    </row>
    <row r="512" spans="1:26" ht="14.25" customHeight="1">
      <c r="A512" s="1168"/>
      <c r="B512" s="1592"/>
      <c r="C512" s="1593" t="s">
        <v>654</v>
      </c>
      <c r="D512" s="1593" t="s">
        <v>655</v>
      </c>
      <c r="E512" s="1594" t="s">
        <v>656</v>
      </c>
      <c r="F512" s="1593" t="s">
        <v>657</v>
      </c>
      <c r="G512" s="1595" t="s">
        <v>658</v>
      </c>
      <c r="H512" s="1168"/>
      <c r="I512" s="1168"/>
      <c r="J512" s="1168"/>
      <c r="K512" s="1168"/>
      <c r="L512" s="1168"/>
      <c r="M512" s="1168"/>
      <c r="N512" s="1168"/>
      <c r="O512" s="1168"/>
      <c r="P512" s="1168"/>
      <c r="Q512" s="1168"/>
      <c r="R512" s="1168"/>
      <c r="S512" s="1168"/>
      <c r="T512" s="1168"/>
      <c r="U512" s="1168"/>
      <c r="V512" s="1168"/>
      <c r="W512" s="1168"/>
      <c r="X512" s="1168"/>
      <c r="Y512" s="1168"/>
      <c r="Z512" s="1168"/>
    </row>
    <row r="513" spans="1:26" ht="14.25" customHeight="1">
      <c r="A513" s="1168"/>
      <c r="B513" s="1592" t="s">
        <v>659</v>
      </c>
      <c r="C513" s="1597">
        <v>1</v>
      </c>
      <c r="D513" s="1597">
        <v>100</v>
      </c>
      <c r="E513" s="1598">
        <f>+D513/C513</f>
        <v>100</v>
      </c>
      <c r="F513" s="1596">
        <v>0</v>
      </c>
      <c r="G513" s="1599">
        <f>+E513*F513</f>
        <v>0</v>
      </c>
      <c r="H513" s="1168"/>
      <c r="I513" s="1168"/>
      <c r="J513" s="1168"/>
      <c r="K513" s="1168"/>
      <c r="L513" s="1168"/>
      <c r="M513" s="1168"/>
      <c r="N513" s="1168"/>
      <c r="O513" s="1168"/>
      <c r="P513" s="1168"/>
      <c r="Q513" s="1168"/>
      <c r="R513" s="1168"/>
      <c r="S513" s="1168"/>
      <c r="T513" s="1168"/>
      <c r="U513" s="1168"/>
      <c r="V513" s="1168"/>
      <c r="W513" s="1168"/>
      <c r="X513" s="1168"/>
      <c r="Y513" s="1168"/>
      <c r="Z513" s="1168"/>
    </row>
    <row r="514" spans="1:26" ht="14.25" customHeight="1">
      <c r="A514" s="1168"/>
      <c r="B514" s="1592" t="s">
        <v>667</v>
      </c>
      <c r="C514" s="1597"/>
      <c r="D514" s="1597"/>
      <c r="E514" s="1598"/>
      <c r="F514" s="1597"/>
      <c r="G514" s="1599"/>
      <c r="H514" s="1168"/>
      <c r="I514" s="1168"/>
      <c r="J514" s="1168"/>
      <c r="K514" s="1168"/>
      <c r="L514" s="1168"/>
      <c r="M514" s="1168"/>
      <c r="N514" s="1168"/>
      <c r="O514" s="1168"/>
      <c r="P514" s="1168"/>
      <c r="Q514" s="1168"/>
      <c r="R514" s="1168"/>
      <c r="S514" s="1168"/>
      <c r="T514" s="1168"/>
      <c r="U514" s="1168"/>
      <c r="V514" s="1168"/>
      <c r="W514" s="1168"/>
      <c r="X514" s="1168"/>
      <c r="Y514" s="1168"/>
      <c r="Z514" s="1168"/>
    </row>
    <row r="515" spans="1:26" ht="14.25" customHeight="1">
      <c r="A515" s="1168"/>
      <c r="B515" s="1168"/>
      <c r="C515" s="1168"/>
      <c r="D515" s="1168"/>
      <c r="E515" s="1168"/>
      <c r="F515" s="1168"/>
      <c r="G515" s="1168"/>
      <c r="H515" s="1168"/>
      <c r="I515" s="1168"/>
      <c r="J515" s="1168"/>
      <c r="K515" s="1168"/>
      <c r="L515" s="1168"/>
      <c r="M515" s="1168"/>
      <c r="N515" s="1168"/>
      <c r="O515" s="1168"/>
      <c r="P515" s="1168"/>
      <c r="Q515" s="1168"/>
      <c r="R515" s="1168"/>
      <c r="S515" s="1168"/>
      <c r="T515" s="1168"/>
      <c r="U515" s="1168"/>
      <c r="V515" s="1168"/>
      <c r="W515" s="1168"/>
      <c r="X515" s="1168"/>
      <c r="Y515" s="1168"/>
      <c r="Z515" s="1168"/>
    </row>
    <row r="516" spans="1:26" ht="14.25" customHeight="1">
      <c r="A516" s="1168"/>
      <c r="B516" s="1168"/>
      <c r="C516" s="1168"/>
      <c r="D516" s="1168"/>
      <c r="E516" s="1168"/>
      <c r="F516" s="1168"/>
      <c r="G516" s="1168"/>
      <c r="H516" s="1168"/>
      <c r="I516" s="1168"/>
      <c r="J516" s="1168"/>
      <c r="K516" s="1168"/>
      <c r="L516" s="1168"/>
      <c r="M516" s="1168"/>
      <c r="N516" s="1168"/>
      <c r="O516" s="1168"/>
      <c r="P516" s="1168"/>
      <c r="Q516" s="1168"/>
      <c r="R516" s="1168"/>
      <c r="S516" s="1168"/>
      <c r="T516" s="1168"/>
      <c r="U516" s="1168"/>
      <c r="V516" s="1168"/>
      <c r="W516" s="1168"/>
      <c r="X516" s="1168"/>
      <c r="Y516" s="1168"/>
      <c r="Z516" s="1168"/>
    </row>
    <row r="517" spans="1:26" ht="27.75" customHeight="1">
      <c r="A517" s="1168"/>
      <c r="B517" s="1532" t="s">
        <v>749</v>
      </c>
      <c r="C517" s="1568"/>
      <c r="D517" s="1569"/>
      <c r="E517" s="1570"/>
      <c r="F517" s="1569"/>
      <c r="G517" s="1570"/>
      <c r="H517" s="1168"/>
      <c r="I517" s="1168"/>
      <c r="J517" s="1168"/>
      <c r="K517" s="1168"/>
      <c r="L517" s="1168"/>
      <c r="M517" s="1168"/>
      <c r="N517" s="1168"/>
      <c r="O517" s="1168"/>
      <c r="P517" s="1168"/>
      <c r="Q517" s="1168"/>
      <c r="R517" s="1168"/>
      <c r="S517" s="1168"/>
      <c r="T517" s="1168"/>
      <c r="U517" s="1168"/>
      <c r="V517" s="1168"/>
      <c r="W517" s="1168"/>
      <c r="X517" s="1168"/>
      <c r="Y517" s="1168"/>
      <c r="Z517" s="1168"/>
    </row>
    <row r="518" spans="1:26" ht="14.25" customHeight="1">
      <c r="A518" s="1168"/>
      <c r="B518" s="1522" t="s">
        <v>315</v>
      </c>
      <c r="C518" s="1601"/>
      <c r="D518" s="1569"/>
      <c r="E518" s="1570"/>
      <c r="F518" s="1569"/>
      <c r="G518" s="1570"/>
      <c r="H518" s="1168"/>
      <c r="I518" s="1168"/>
      <c r="J518" s="1168"/>
      <c r="K518" s="1168"/>
      <c r="L518" s="1168"/>
      <c r="M518" s="1168"/>
      <c r="N518" s="1168"/>
      <c r="O518" s="1168"/>
      <c r="P518" s="1168"/>
      <c r="Q518" s="1168"/>
      <c r="R518" s="1168"/>
      <c r="S518" s="1168"/>
      <c r="T518" s="1168"/>
      <c r="U518" s="1168"/>
      <c r="V518" s="1168"/>
      <c r="W518" s="1168"/>
      <c r="X518" s="1168"/>
      <c r="Y518" s="1168"/>
      <c r="Z518" s="1168"/>
    </row>
    <row r="519" spans="1:26" ht="14.25" customHeight="1">
      <c r="A519" s="1168"/>
      <c r="B519" s="1592"/>
      <c r="C519" s="1593" t="s">
        <v>654</v>
      </c>
      <c r="D519" s="1593" t="s">
        <v>655</v>
      </c>
      <c r="E519" s="1594" t="s">
        <v>656</v>
      </c>
      <c r="F519" s="1593" t="s">
        <v>657</v>
      </c>
      <c r="G519" s="1595" t="s">
        <v>658</v>
      </c>
      <c r="H519" s="1168"/>
      <c r="I519" s="1168"/>
      <c r="J519" s="1168"/>
      <c r="K519" s="1168"/>
      <c r="L519" s="1168"/>
      <c r="M519" s="1168"/>
      <c r="N519" s="1168"/>
      <c r="O519" s="1168"/>
      <c r="P519" s="1168"/>
      <c r="Q519" s="1168"/>
      <c r="R519" s="1168"/>
      <c r="S519" s="1168"/>
      <c r="T519" s="1168"/>
      <c r="U519" s="1168"/>
      <c r="V519" s="1168"/>
      <c r="W519" s="1168"/>
      <c r="X519" s="1168"/>
      <c r="Y519" s="1168"/>
      <c r="Z519" s="1168"/>
    </row>
    <row r="520" spans="1:26" ht="14.25" customHeight="1">
      <c r="A520" s="1168"/>
      <c r="B520" s="1592" t="s">
        <v>659</v>
      </c>
      <c r="C520" s="1597">
        <v>1</v>
      </c>
      <c r="D520" s="1597">
        <v>100</v>
      </c>
      <c r="E520" s="1598">
        <f>+D520/C520</f>
        <v>100</v>
      </c>
      <c r="F520" s="1596">
        <v>0</v>
      </c>
      <c r="G520" s="1599">
        <f>+E520*F520</f>
        <v>0</v>
      </c>
      <c r="H520" s="1168"/>
      <c r="I520" s="1168"/>
      <c r="J520" s="1168"/>
      <c r="K520" s="1168"/>
      <c r="L520" s="1168"/>
      <c r="M520" s="1168"/>
      <c r="N520" s="1168"/>
      <c r="O520" s="1168"/>
      <c r="P520" s="1168"/>
      <c r="Q520" s="1168"/>
      <c r="R520" s="1168"/>
      <c r="S520" s="1168"/>
      <c r="T520" s="1168"/>
      <c r="U520" s="1168"/>
      <c r="V520" s="1168"/>
      <c r="W520" s="1168"/>
      <c r="X520" s="1168"/>
      <c r="Y520" s="1168"/>
      <c r="Z520" s="1168"/>
    </row>
    <row r="521" spans="1:26" ht="14.25" customHeight="1">
      <c r="A521" s="1168"/>
      <c r="B521" s="1592" t="s">
        <v>667</v>
      </c>
      <c r="C521" s="1597"/>
      <c r="D521" s="1597"/>
      <c r="E521" s="1598"/>
      <c r="F521" s="1597"/>
      <c r="G521" s="1599"/>
      <c r="H521" s="1168"/>
      <c r="I521" s="1168"/>
      <c r="J521" s="1168"/>
      <c r="K521" s="1168"/>
      <c r="L521" s="1168"/>
      <c r="M521" s="1168"/>
      <c r="N521" s="1168"/>
      <c r="O521" s="1168"/>
      <c r="P521" s="1168"/>
      <c r="Q521" s="1168"/>
      <c r="R521" s="1168"/>
      <c r="S521" s="1168"/>
      <c r="T521" s="1168"/>
      <c r="U521" s="1168"/>
      <c r="V521" s="1168"/>
      <c r="W521" s="1168"/>
      <c r="X521" s="1168"/>
      <c r="Y521" s="1168"/>
      <c r="Z521" s="1168"/>
    </row>
    <row r="522" spans="1:26" ht="14.25" customHeight="1">
      <c r="A522" s="1168"/>
      <c r="B522" s="1522" t="s">
        <v>79</v>
      </c>
      <c r="C522" s="1568"/>
      <c r="D522" s="1568"/>
      <c r="E522" s="1600"/>
      <c r="F522" s="1568"/>
      <c r="G522" s="1600"/>
      <c r="H522" s="1168"/>
      <c r="I522" s="1168"/>
      <c r="J522" s="1168"/>
      <c r="K522" s="1168"/>
      <c r="L522" s="1168"/>
      <c r="M522" s="1168"/>
      <c r="N522" s="1168"/>
      <c r="O522" s="1168"/>
      <c r="P522" s="1168"/>
      <c r="Q522" s="1168"/>
      <c r="R522" s="1168"/>
      <c r="S522" s="1168"/>
      <c r="T522" s="1168"/>
      <c r="U522" s="1168"/>
      <c r="V522" s="1168"/>
      <c r="W522" s="1168"/>
      <c r="X522" s="1168"/>
      <c r="Y522" s="1168"/>
      <c r="Z522" s="1168"/>
    </row>
    <row r="523" spans="1:26" ht="14.25" customHeight="1">
      <c r="A523" s="1168"/>
      <c r="B523" s="1592"/>
      <c r="C523" s="1593" t="s">
        <v>654</v>
      </c>
      <c r="D523" s="1593" t="s">
        <v>655</v>
      </c>
      <c r="E523" s="1594" t="s">
        <v>656</v>
      </c>
      <c r="F523" s="1593" t="s">
        <v>657</v>
      </c>
      <c r="G523" s="1595" t="s">
        <v>658</v>
      </c>
      <c r="H523" s="1168"/>
      <c r="I523" s="1168"/>
      <c r="J523" s="1168"/>
      <c r="K523" s="1168"/>
      <c r="L523" s="1168"/>
      <c r="M523" s="1168"/>
      <c r="N523" s="1168"/>
      <c r="O523" s="1168"/>
      <c r="P523" s="1168"/>
      <c r="Q523" s="1168"/>
      <c r="R523" s="1168"/>
      <c r="S523" s="1168"/>
      <c r="T523" s="1168"/>
      <c r="U523" s="1168"/>
      <c r="V523" s="1168"/>
      <c r="W523" s="1168"/>
      <c r="X523" s="1168"/>
      <c r="Y523" s="1168"/>
      <c r="Z523" s="1168"/>
    </row>
    <row r="524" spans="1:26" ht="14.25" customHeight="1">
      <c r="A524" s="1168"/>
      <c r="B524" s="1592" t="s">
        <v>659</v>
      </c>
      <c r="C524" s="1597">
        <v>1</v>
      </c>
      <c r="D524" s="1597">
        <v>100</v>
      </c>
      <c r="E524" s="1598">
        <f>+D524/C524</f>
        <v>100</v>
      </c>
      <c r="F524" s="1596">
        <v>0</v>
      </c>
      <c r="G524" s="1599">
        <f>+E524*F524</f>
        <v>0</v>
      </c>
      <c r="H524" s="1168"/>
      <c r="I524" s="1168"/>
      <c r="J524" s="1168"/>
      <c r="K524" s="1168"/>
      <c r="L524" s="1168"/>
      <c r="M524" s="1168"/>
      <c r="N524" s="1168"/>
      <c r="O524" s="1168"/>
      <c r="P524" s="1168"/>
      <c r="Q524" s="1168"/>
      <c r="R524" s="1168"/>
      <c r="S524" s="1168"/>
      <c r="T524" s="1168"/>
      <c r="U524" s="1168"/>
      <c r="V524" s="1168"/>
      <c r="W524" s="1168"/>
      <c r="X524" s="1168"/>
      <c r="Y524" s="1168"/>
      <c r="Z524" s="1168"/>
    </row>
    <row r="525" spans="1:26" ht="14.25" customHeight="1">
      <c r="A525" s="1168"/>
      <c r="B525" s="1592" t="s">
        <v>667</v>
      </c>
      <c r="C525" s="1597"/>
      <c r="D525" s="1597"/>
      <c r="E525" s="1598"/>
      <c r="F525" s="1597"/>
      <c r="G525" s="1599"/>
      <c r="H525" s="1168"/>
      <c r="I525" s="1168"/>
      <c r="J525" s="1168"/>
      <c r="K525" s="1168"/>
      <c r="L525" s="1168"/>
      <c r="M525" s="1168"/>
      <c r="N525" s="1168"/>
      <c r="O525" s="1168"/>
      <c r="P525" s="1168"/>
      <c r="Q525" s="1168"/>
      <c r="R525" s="1168"/>
      <c r="S525" s="1168"/>
      <c r="T525" s="1168"/>
      <c r="U525" s="1168"/>
      <c r="V525" s="1168"/>
      <c r="W525" s="1168"/>
      <c r="X525" s="1168"/>
      <c r="Y525" s="1168"/>
      <c r="Z525" s="1168"/>
    </row>
    <row r="526" spans="1:26" ht="14.25" customHeight="1">
      <c r="A526" s="1168"/>
      <c r="B526" s="1522" t="s">
        <v>81</v>
      </c>
      <c r="C526" s="1568"/>
      <c r="D526" s="1569"/>
      <c r="E526" s="1570"/>
      <c r="F526" s="1569"/>
      <c r="G526" s="1570"/>
      <c r="H526" s="1168"/>
      <c r="I526" s="1168"/>
      <c r="J526" s="1168"/>
      <c r="K526" s="1168"/>
      <c r="L526" s="1168"/>
      <c r="M526" s="1168"/>
      <c r="N526" s="1168"/>
      <c r="O526" s="1168"/>
      <c r="P526" s="1168"/>
      <c r="Q526" s="1168"/>
      <c r="R526" s="1168"/>
      <c r="S526" s="1168"/>
      <c r="T526" s="1168"/>
      <c r="U526" s="1168"/>
      <c r="V526" s="1168"/>
      <c r="W526" s="1168"/>
      <c r="X526" s="1168"/>
      <c r="Y526" s="1168"/>
      <c r="Z526" s="1168"/>
    </row>
    <row r="527" spans="1:26" ht="14.25" customHeight="1">
      <c r="A527" s="1168"/>
      <c r="B527" s="1592"/>
      <c r="C527" s="1593" t="s">
        <v>654</v>
      </c>
      <c r="D527" s="1593" t="s">
        <v>655</v>
      </c>
      <c r="E527" s="1594" t="s">
        <v>656</v>
      </c>
      <c r="F527" s="1593" t="s">
        <v>657</v>
      </c>
      <c r="G527" s="1595" t="s">
        <v>658</v>
      </c>
      <c r="H527" s="1168"/>
      <c r="I527" s="1168"/>
      <c r="J527" s="1168"/>
      <c r="K527" s="1168"/>
      <c r="L527" s="1168"/>
      <c r="M527" s="1168"/>
      <c r="N527" s="1168"/>
      <c r="O527" s="1168"/>
      <c r="P527" s="1168"/>
      <c r="Q527" s="1168"/>
      <c r="R527" s="1168"/>
      <c r="S527" s="1168"/>
      <c r="T527" s="1168"/>
      <c r="U527" s="1168"/>
      <c r="V527" s="1168"/>
      <c r="W527" s="1168"/>
      <c r="X527" s="1168"/>
      <c r="Y527" s="1168"/>
      <c r="Z527" s="1168"/>
    </row>
    <row r="528" spans="1:26" ht="14.25" customHeight="1">
      <c r="A528" s="1168"/>
      <c r="B528" s="1592" t="s">
        <v>659</v>
      </c>
      <c r="C528" s="1597">
        <v>1</v>
      </c>
      <c r="D528" s="1597">
        <v>100</v>
      </c>
      <c r="E528" s="1598">
        <f>+D528/C528</f>
        <v>100</v>
      </c>
      <c r="F528" s="1596">
        <v>0</v>
      </c>
      <c r="G528" s="1599">
        <f>+E528*F528</f>
        <v>0</v>
      </c>
      <c r="H528" s="1168"/>
      <c r="I528" s="1168"/>
      <c r="J528" s="1168"/>
      <c r="K528" s="1168"/>
      <c r="L528" s="1168"/>
      <c r="M528" s="1168"/>
      <c r="N528" s="1168"/>
      <c r="O528" s="1168"/>
      <c r="P528" s="1168"/>
      <c r="Q528" s="1168"/>
      <c r="R528" s="1168"/>
      <c r="S528" s="1168"/>
      <c r="T528" s="1168"/>
      <c r="U528" s="1168"/>
      <c r="V528" s="1168"/>
      <c r="W528" s="1168"/>
      <c r="X528" s="1168"/>
      <c r="Y528" s="1168"/>
      <c r="Z528" s="1168"/>
    </row>
    <row r="529" spans="1:26" ht="14.25" customHeight="1">
      <c r="A529" s="1168"/>
      <c r="B529" s="1592" t="s">
        <v>667</v>
      </c>
      <c r="C529" s="1597"/>
      <c r="D529" s="1597"/>
      <c r="E529" s="1598"/>
      <c r="F529" s="1597"/>
      <c r="G529" s="1599"/>
      <c r="H529" s="1168"/>
      <c r="I529" s="1168"/>
      <c r="J529" s="1168"/>
      <c r="K529" s="1168"/>
      <c r="L529" s="1168"/>
      <c r="M529" s="1168"/>
      <c r="N529" s="1168"/>
      <c r="O529" s="1168"/>
      <c r="P529" s="1168"/>
      <c r="Q529" s="1168"/>
      <c r="R529" s="1168"/>
      <c r="S529" s="1168"/>
      <c r="T529" s="1168"/>
      <c r="U529" s="1168"/>
      <c r="V529" s="1168"/>
      <c r="W529" s="1168"/>
      <c r="X529" s="1168"/>
      <c r="Y529" s="1168"/>
      <c r="Z529" s="1168"/>
    </row>
    <row r="530" spans="1:26" ht="14.25" customHeight="1">
      <c r="A530" s="1168"/>
      <c r="B530" s="1168"/>
      <c r="C530" s="1168"/>
      <c r="D530" s="1168"/>
      <c r="E530" s="1168"/>
      <c r="F530" s="1168"/>
      <c r="G530" s="1168"/>
      <c r="H530" s="1168"/>
      <c r="I530" s="1168"/>
      <c r="J530" s="1168"/>
      <c r="K530" s="1168"/>
      <c r="L530" s="1168"/>
      <c r="M530" s="1168"/>
      <c r="N530" s="1168"/>
      <c r="O530" s="1168"/>
      <c r="P530" s="1168"/>
      <c r="Q530" s="1168"/>
      <c r="R530" s="1168"/>
      <c r="S530" s="1168"/>
      <c r="T530" s="1168"/>
      <c r="U530" s="1168"/>
      <c r="V530" s="1168"/>
      <c r="W530" s="1168"/>
      <c r="X530" s="1168"/>
      <c r="Y530" s="1168"/>
      <c r="Z530" s="1168"/>
    </row>
    <row r="531" spans="1:26" ht="12.75" customHeight="1">
      <c r="A531" s="1168"/>
      <c r="B531" s="1168"/>
      <c r="C531" s="1168"/>
      <c r="D531" s="1168"/>
      <c r="E531" s="1168"/>
      <c r="F531" s="1168"/>
      <c r="G531" s="1168"/>
      <c r="H531" s="1168"/>
      <c r="I531" s="1168"/>
      <c r="J531" s="1168"/>
      <c r="K531" s="1168"/>
      <c r="L531" s="1168"/>
      <c r="M531" s="1168"/>
      <c r="N531" s="1168"/>
      <c r="O531" s="1168"/>
      <c r="P531" s="1168"/>
      <c r="Q531" s="1168"/>
      <c r="R531" s="1168"/>
      <c r="S531" s="1168"/>
      <c r="T531" s="1168"/>
      <c r="U531" s="1168"/>
      <c r="V531" s="1168"/>
      <c r="W531" s="1168"/>
      <c r="X531" s="1168"/>
      <c r="Y531" s="1168"/>
      <c r="Z531" s="1168"/>
    </row>
    <row r="532" spans="1:26" ht="14.25" customHeight="1">
      <c r="A532" s="1168"/>
      <c r="B532" s="1168"/>
      <c r="C532" s="1168"/>
      <c r="D532" s="1168"/>
      <c r="E532" s="1168"/>
      <c r="F532" s="1168"/>
      <c r="G532" s="1168"/>
      <c r="H532" s="1168"/>
      <c r="I532" s="1168"/>
      <c r="J532" s="1168"/>
      <c r="K532" s="1168"/>
      <c r="L532" s="1168"/>
      <c r="M532" s="1168"/>
      <c r="N532" s="1168"/>
      <c r="O532" s="1168"/>
      <c r="P532" s="1168"/>
      <c r="Q532" s="1168"/>
      <c r="R532" s="1168"/>
      <c r="S532" s="1168"/>
      <c r="T532" s="1168"/>
      <c r="U532" s="1168"/>
      <c r="V532" s="1168"/>
      <c r="W532" s="1168"/>
      <c r="X532" s="1168"/>
      <c r="Y532" s="1168"/>
      <c r="Z532" s="1168"/>
    </row>
    <row r="533" spans="1:26" ht="14.25" customHeight="1">
      <c r="A533" s="1168"/>
      <c r="B533" s="1551"/>
      <c r="C533" s="1168"/>
      <c r="D533" s="1168"/>
      <c r="E533" s="1168"/>
      <c r="F533" s="1168"/>
      <c r="G533" s="1168"/>
      <c r="H533" s="1168"/>
      <c r="I533" s="1168"/>
      <c r="J533" s="1168"/>
      <c r="K533" s="1168"/>
      <c r="L533" s="1168"/>
      <c r="M533" s="1168"/>
      <c r="N533" s="1168"/>
      <c r="O533" s="1168"/>
      <c r="P533" s="1168"/>
      <c r="Q533" s="1168"/>
      <c r="R533" s="1168"/>
      <c r="S533" s="1168"/>
      <c r="T533" s="1168"/>
      <c r="U533" s="1168"/>
      <c r="V533" s="1168"/>
      <c r="W533" s="1168"/>
      <c r="X533" s="1168"/>
      <c r="Y533" s="1168"/>
      <c r="Z533" s="1168"/>
    </row>
    <row r="534" spans="1:26" ht="21.75" customHeight="1">
      <c r="A534" s="1168"/>
      <c r="B534" s="1494" t="s">
        <v>750</v>
      </c>
      <c r="C534" s="1168"/>
      <c r="D534" s="1168"/>
      <c r="E534" s="1168"/>
      <c r="F534" s="1168"/>
      <c r="G534" s="1168"/>
      <c r="H534" s="1168"/>
      <c r="I534" s="1168"/>
      <c r="J534" s="1168"/>
      <c r="K534" s="1168"/>
      <c r="L534" s="1168"/>
      <c r="M534" s="1168"/>
      <c r="N534" s="1168"/>
      <c r="O534" s="1168"/>
      <c r="P534" s="1168"/>
      <c r="Q534" s="1168"/>
      <c r="R534" s="1168"/>
      <c r="S534" s="1168"/>
      <c r="T534" s="1168"/>
      <c r="U534" s="1168"/>
      <c r="V534" s="1168"/>
      <c r="W534" s="1168"/>
      <c r="X534" s="1168"/>
      <c r="Y534" s="1168"/>
      <c r="Z534" s="1168"/>
    </row>
    <row r="535" spans="1:26" ht="14.25" customHeight="1">
      <c r="A535" s="1168"/>
      <c r="B535" s="1603" t="s">
        <v>113</v>
      </c>
      <c r="C535" s="1604"/>
      <c r="D535" s="1604"/>
      <c r="E535" s="1605"/>
      <c r="F535" s="1604"/>
      <c r="G535" s="1606"/>
      <c r="H535" s="1168"/>
      <c r="I535" s="1168"/>
      <c r="J535" s="1168"/>
      <c r="K535" s="1168"/>
      <c r="L535" s="1168"/>
      <c r="M535" s="1168"/>
      <c r="N535" s="1168"/>
      <c r="O535" s="1168"/>
      <c r="P535" s="1168"/>
      <c r="Q535" s="1168"/>
      <c r="R535" s="1168"/>
      <c r="S535" s="1168"/>
      <c r="T535" s="1168"/>
      <c r="U535" s="1168"/>
      <c r="V535" s="1168"/>
      <c r="W535" s="1168"/>
      <c r="X535" s="1168"/>
      <c r="Y535" s="1168"/>
      <c r="Z535" s="1168"/>
    </row>
    <row r="536" spans="1:26" ht="14.25" customHeight="1">
      <c r="A536" s="1168"/>
      <c r="B536" s="1592"/>
      <c r="C536" s="1593" t="s">
        <v>654</v>
      </c>
      <c r="D536" s="1593" t="s">
        <v>655</v>
      </c>
      <c r="E536" s="1594" t="s">
        <v>656</v>
      </c>
      <c r="F536" s="1593" t="s">
        <v>657</v>
      </c>
      <c r="G536" s="1595" t="s">
        <v>658</v>
      </c>
      <c r="H536" s="1168"/>
      <c r="I536" s="1168"/>
      <c r="J536" s="1168"/>
      <c r="K536" s="1168"/>
      <c r="L536" s="1168"/>
      <c r="M536" s="1168"/>
      <c r="N536" s="1168"/>
      <c r="O536" s="1168"/>
      <c r="P536" s="1168"/>
      <c r="Q536" s="1168"/>
      <c r="R536" s="1168"/>
      <c r="S536" s="1168"/>
      <c r="T536" s="1168"/>
      <c r="U536" s="1168"/>
      <c r="V536" s="1168"/>
      <c r="W536" s="1168"/>
      <c r="X536" s="1168"/>
      <c r="Y536" s="1168"/>
      <c r="Z536" s="1168"/>
    </row>
    <row r="537" spans="1:26" ht="14.25" customHeight="1">
      <c r="A537" s="1168"/>
      <c r="B537" s="1592" t="s">
        <v>659</v>
      </c>
      <c r="C537" s="1597">
        <v>1</v>
      </c>
      <c r="D537" s="1597">
        <v>100</v>
      </c>
      <c r="E537" s="1598">
        <f>+D537/C537</f>
        <v>100</v>
      </c>
      <c r="F537" s="1596">
        <v>0</v>
      </c>
      <c r="G537" s="1599">
        <f>+E537*F537</f>
        <v>0</v>
      </c>
      <c r="H537" s="1168"/>
      <c r="I537" s="1168"/>
      <c r="J537" s="1168"/>
      <c r="K537" s="1168"/>
      <c r="L537" s="1168"/>
      <c r="M537" s="1168"/>
      <c r="N537" s="1168"/>
      <c r="O537" s="1168"/>
      <c r="P537" s="1168"/>
      <c r="Q537" s="1168"/>
      <c r="R537" s="1168"/>
      <c r="S537" s="1168"/>
      <c r="T537" s="1168"/>
      <c r="U537" s="1168"/>
      <c r="V537" s="1168"/>
      <c r="W537" s="1168"/>
      <c r="X537" s="1168"/>
      <c r="Y537" s="1168"/>
      <c r="Z537" s="1168"/>
    </row>
    <row r="538" spans="1:26" ht="14.25" customHeight="1">
      <c r="A538" s="1168"/>
      <c r="B538" s="1592" t="s">
        <v>667</v>
      </c>
      <c r="C538" s="1597"/>
      <c r="D538" s="1597"/>
      <c r="E538" s="1598"/>
      <c r="F538" s="1597"/>
      <c r="G538" s="1599"/>
      <c r="H538" s="1168"/>
      <c r="I538" s="1168"/>
      <c r="J538" s="1168"/>
      <c r="K538" s="1168"/>
      <c r="L538" s="1168"/>
      <c r="M538" s="1168"/>
      <c r="N538" s="1168"/>
      <c r="O538" s="1168"/>
      <c r="P538" s="1168"/>
      <c r="Q538" s="1168"/>
      <c r="R538" s="1168"/>
      <c r="S538" s="1168"/>
      <c r="T538" s="1168"/>
      <c r="U538" s="1168"/>
      <c r="V538" s="1168"/>
      <c r="W538" s="1168"/>
      <c r="X538" s="1168"/>
      <c r="Y538" s="1168"/>
      <c r="Z538" s="1168"/>
    </row>
    <row r="539" spans="1:26" ht="14.25" customHeight="1">
      <c r="A539" s="1168"/>
      <c r="B539" s="1602" t="s">
        <v>615</v>
      </c>
      <c r="C539" s="1568"/>
      <c r="D539" s="1568"/>
      <c r="E539" s="1600"/>
      <c r="F539" s="1568"/>
      <c r="G539" s="1600"/>
      <c r="H539" s="1168"/>
      <c r="I539" s="1168"/>
      <c r="J539" s="1168"/>
      <c r="K539" s="1168"/>
      <c r="L539" s="1168"/>
      <c r="M539" s="1168"/>
      <c r="N539" s="1168"/>
      <c r="O539" s="1168"/>
      <c r="P539" s="1168"/>
      <c r="Q539" s="1168"/>
      <c r="R539" s="1168"/>
      <c r="S539" s="1168"/>
      <c r="T539" s="1168"/>
      <c r="U539" s="1168"/>
      <c r="V539" s="1168"/>
      <c r="W539" s="1168"/>
      <c r="X539" s="1168"/>
      <c r="Y539" s="1168"/>
      <c r="Z539" s="1168"/>
    </row>
    <row r="540" spans="1:26" ht="14.25" customHeight="1">
      <c r="A540" s="1168"/>
      <c r="B540" s="1592"/>
      <c r="C540" s="1593" t="s">
        <v>654</v>
      </c>
      <c r="D540" s="1593" t="s">
        <v>655</v>
      </c>
      <c r="E540" s="1594" t="s">
        <v>656</v>
      </c>
      <c r="F540" s="1593" t="s">
        <v>657</v>
      </c>
      <c r="G540" s="1595" t="s">
        <v>658</v>
      </c>
      <c r="H540" s="1168"/>
      <c r="I540" s="1168"/>
      <c r="J540" s="1168"/>
      <c r="K540" s="1168"/>
      <c r="L540" s="1168"/>
      <c r="M540" s="1168"/>
      <c r="N540" s="1168"/>
      <c r="O540" s="1168"/>
      <c r="P540" s="1168"/>
      <c r="Q540" s="1168"/>
      <c r="R540" s="1168"/>
      <c r="S540" s="1168"/>
      <c r="T540" s="1168"/>
      <c r="U540" s="1168"/>
      <c r="V540" s="1168"/>
      <c r="W540" s="1168"/>
      <c r="X540" s="1168"/>
      <c r="Y540" s="1168"/>
      <c r="Z540" s="1168"/>
    </row>
    <row r="541" spans="1:26" ht="14.25" customHeight="1">
      <c r="A541" s="1168"/>
      <c r="B541" s="1592" t="s">
        <v>659</v>
      </c>
      <c r="C541" s="1597">
        <v>1</v>
      </c>
      <c r="D541" s="1597">
        <v>100</v>
      </c>
      <c r="E541" s="1598">
        <f>+D541/C541</f>
        <v>100</v>
      </c>
      <c r="F541" s="1596">
        <v>0</v>
      </c>
      <c r="G541" s="1599">
        <f>+E541*F541</f>
        <v>0</v>
      </c>
      <c r="H541" s="1168"/>
      <c r="I541" s="1168"/>
      <c r="J541" s="1168"/>
      <c r="K541" s="1168"/>
      <c r="L541" s="1168"/>
      <c r="M541" s="1168"/>
      <c r="N541" s="1168"/>
      <c r="O541" s="1168"/>
      <c r="P541" s="1168"/>
      <c r="Q541" s="1168"/>
      <c r="R541" s="1168"/>
      <c r="S541" s="1168"/>
      <c r="T541" s="1168"/>
      <c r="U541" s="1168"/>
      <c r="V541" s="1168"/>
      <c r="W541" s="1168"/>
      <c r="X541" s="1168"/>
      <c r="Y541" s="1168"/>
      <c r="Z541" s="1168"/>
    </row>
    <row r="542" spans="1:26" ht="14.25" customHeight="1">
      <c r="A542" s="1168"/>
      <c r="B542" s="1592" t="s">
        <v>667</v>
      </c>
      <c r="C542" s="1597"/>
      <c r="D542" s="1597"/>
      <c r="E542" s="1598"/>
      <c r="F542" s="1597"/>
      <c r="G542" s="1599"/>
      <c r="H542" s="1168"/>
      <c r="I542" s="1168"/>
      <c r="J542" s="1168"/>
      <c r="K542" s="1168"/>
      <c r="L542" s="1168"/>
      <c r="M542" s="1168"/>
      <c r="N542" s="1168"/>
      <c r="O542" s="1168"/>
      <c r="P542" s="1168"/>
      <c r="Q542" s="1168"/>
      <c r="R542" s="1168"/>
      <c r="S542" s="1168"/>
      <c r="T542" s="1168"/>
      <c r="U542" s="1168"/>
      <c r="V542" s="1168"/>
      <c r="W542" s="1168"/>
      <c r="X542" s="1168"/>
      <c r="Y542" s="1168"/>
      <c r="Z542" s="1168"/>
    </row>
    <row r="543" spans="1:26" ht="14.25" customHeight="1">
      <c r="A543" s="1168"/>
      <c r="B543" s="1602" t="s">
        <v>77</v>
      </c>
      <c r="C543" s="1568"/>
      <c r="D543" s="1569"/>
      <c r="E543" s="1570"/>
      <c r="F543" s="1569"/>
      <c r="G543" s="1570"/>
      <c r="H543" s="1168"/>
      <c r="I543" s="1168"/>
      <c r="J543" s="1168"/>
      <c r="K543" s="1168"/>
      <c r="L543" s="1168"/>
      <c r="M543" s="1168"/>
      <c r="N543" s="1168"/>
      <c r="O543" s="1168"/>
      <c r="P543" s="1168"/>
      <c r="Q543" s="1168"/>
      <c r="R543" s="1168"/>
      <c r="S543" s="1168"/>
      <c r="T543" s="1168"/>
      <c r="U543" s="1168"/>
      <c r="V543" s="1168"/>
      <c r="W543" s="1168"/>
      <c r="X543" s="1168"/>
      <c r="Y543" s="1168"/>
      <c r="Z543" s="1168"/>
    </row>
    <row r="544" spans="1:26" ht="14.25" customHeight="1">
      <c r="A544" s="1168"/>
      <c r="B544" s="1592"/>
      <c r="C544" s="1593" t="s">
        <v>654</v>
      </c>
      <c r="D544" s="1593" t="s">
        <v>655</v>
      </c>
      <c r="E544" s="1594" t="s">
        <v>656</v>
      </c>
      <c r="F544" s="1593" t="s">
        <v>657</v>
      </c>
      <c r="G544" s="1595" t="s">
        <v>658</v>
      </c>
      <c r="H544" s="1168"/>
      <c r="I544" s="1168"/>
      <c r="J544" s="1168"/>
      <c r="K544" s="1168"/>
      <c r="L544" s="1168"/>
      <c r="M544" s="1168"/>
      <c r="N544" s="1168"/>
      <c r="O544" s="1168"/>
      <c r="P544" s="1168"/>
      <c r="Q544" s="1168"/>
      <c r="R544" s="1168"/>
      <c r="S544" s="1168"/>
      <c r="T544" s="1168"/>
      <c r="U544" s="1168"/>
      <c r="V544" s="1168"/>
      <c r="W544" s="1168"/>
      <c r="X544" s="1168"/>
      <c r="Y544" s="1168"/>
      <c r="Z544" s="1168"/>
    </row>
    <row r="545" spans="1:26" ht="14.25" customHeight="1">
      <c r="A545" s="1168"/>
      <c r="B545" s="1592" t="s">
        <v>659</v>
      </c>
      <c r="C545" s="1597">
        <v>1</v>
      </c>
      <c r="D545" s="1597">
        <v>100</v>
      </c>
      <c r="E545" s="1598">
        <f>+D545/C545</f>
        <v>100</v>
      </c>
      <c r="F545" s="1596">
        <v>0</v>
      </c>
      <c r="G545" s="1599">
        <f>+E545*F545</f>
        <v>0</v>
      </c>
      <c r="H545" s="1168"/>
      <c r="I545" s="1168"/>
      <c r="J545" s="1168"/>
      <c r="K545" s="1168"/>
      <c r="L545" s="1168"/>
      <c r="M545" s="1168"/>
      <c r="N545" s="1168"/>
      <c r="O545" s="1168"/>
      <c r="P545" s="1168"/>
      <c r="Q545" s="1168"/>
      <c r="R545" s="1168"/>
      <c r="S545" s="1168"/>
      <c r="T545" s="1168"/>
      <c r="U545" s="1168"/>
      <c r="V545" s="1168"/>
      <c r="W545" s="1168"/>
      <c r="X545" s="1168"/>
      <c r="Y545" s="1168"/>
      <c r="Z545" s="1168"/>
    </row>
    <row r="546" spans="1:26" ht="14.25" customHeight="1">
      <c r="A546" s="1168"/>
      <c r="B546" s="1592" t="s">
        <v>667</v>
      </c>
      <c r="C546" s="1597"/>
      <c r="D546" s="1597"/>
      <c r="E546" s="1598"/>
      <c r="F546" s="1597"/>
      <c r="G546" s="1599"/>
      <c r="H546" s="1168"/>
      <c r="I546" s="1168"/>
      <c r="J546" s="1168"/>
      <c r="K546" s="1168"/>
      <c r="L546" s="1168"/>
      <c r="M546" s="1168"/>
      <c r="N546" s="1168"/>
      <c r="O546" s="1168"/>
      <c r="P546" s="1168"/>
      <c r="Q546" s="1168"/>
      <c r="R546" s="1168"/>
      <c r="S546" s="1168"/>
      <c r="T546" s="1168"/>
      <c r="U546" s="1168"/>
      <c r="V546" s="1168"/>
      <c r="W546" s="1168"/>
      <c r="X546" s="1168"/>
      <c r="Y546" s="1168"/>
      <c r="Z546" s="1168"/>
    </row>
    <row r="547" spans="1:26" ht="14.25" customHeight="1">
      <c r="A547" s="1168"/>
      <c r="B547" s="1603" t="s">
        <v>630</v>
      </c>
      <c r="C547" s="1168"/>
      <c r="D547" s="1168"/>
      <c r="E547" s="1168"/>
      <c r="F547" s="1168"/>
      <c r="G547" s="1168"/>
      <c r="H547" s="1168"/>
      <c r="I547" s="1168"/>
      <c r="J547" s="1168"/>
      <c r="K547" s="1168"/>
      <c r="L547" s="1168"/>
      <c r="M547" s="1168"/>
      <c r="N547" s="1168"/>
      <c r="O547" s="1168"/>
      <c r="P547" s="1168"/>
      <c r="Q547" s="1168"/>
      <c r="R547" s="1168"/>
      <c r="S547" s="1168"/>
      <c r="T547" s="1168"/>
      <c r="U547" s="1168"/>
      <c r="V547" s="1168"/>
      <c r="W547" s="1168"/>
      <c r="X547" s="1168"/>
      <c r="Y547" s="1168"/>
      <c r="Z547" s="1168"/>
    </row>
    <row r="548" spans="1:26" ht="14.25" customHeight="1">
      <c r="A548" s="1168"/>
      <c r="B548" s="1592"/>
      <c r="C548" s="1593" t="s">
        <v>654</v>
      </c>
      <c r="D548" s="1593" t="s">
        <v>655</v>
      </c>
      <c r="E548" s="1594" t="s">
        <v>656</v>
      </c>
      <c r="F548" s="1593" t="s">
        <v>657</v>
      </c>
      <c r="G548" s="1595" t="s">
        <v>658</v>
      </c>
      <c r="H548" s="1168"/>
      <c r="I548" s="1168"/>
      <c r="J548" s="1168"/>
      <c r="K548" s="1168"/>
      <c r="L548" s="1168"/>
      <c r="M548" s="1168"/>
      <c r="N548" s="1168"/>
      <c r="O548" s="1168"/>
      <c r="P548" s="1168"/>
      <c r="Q548" s="1168"/>
      <c r="R548" s="1168"/>
      <c r="S548" s="1168"/>
      <c r="T548" s="1168"/>
      <c r="U548" s="1168"/>
      <c r="V548" s="1168"/>
      <c r="W548" s="1168"/>
      <c r="X548" s="1168"/>
      <c r="Y548" s="1168"/>
      <c r="Z548" s="1168"/>
    </row>
    <row r="549" spans="1:26" ht="14.25" customHeight="1">
      <c r="A549" s="1168"/>
      <c r="B549" s="1592" t="s">
        <v>659</v>
      </c>
      <c r="C549" s="1597">
        <v>1</v>
      </c>
      <c r="D549" s="1597">
        <v>100</v>
      </c>
      <c r="E549" s="1598">
        <f>+D549/C549</f>
        <v>100</v>
      </c>
      <c r="F549" s="1596">
        <v>0</v>
      </c>
      <c r="G549" s="1599">
        <f>+E549*F549</f>
        <v>0</v>
      </c>
      <c r="H549" s="1168"/>
      <c r="I549" s="1168"/>
      <c r="J549" s="1168"/>
      <c r="K549" s="1168"/>
      <c r="L549" s="1168"/>
      <c r="M549" s="1168"/>
      <c r="N549" s="1168"/>
      <c r="O549" s="1168"/>
      <c r="P549" s="1168"/>
      <c r="Q549" s="1168"/>
      <c r="R549" s="1168"/>
      <c r="S549" s="1168"/>
      <c r="T549" s="1168"/>
      <c r="U549" s="1168"/>
      <c r="V549" s="1168"/>
      <c r="W549" s="1168"/>
      <c r="X549" s="1168"/>
      <c r="Y549" s="1168"/>
      <c r="Z549" s="1168"/>
    </row>
    <row r="550" spans="1:26" ht="14.25" customHeight="1">
      <c r="A550" s="1168"/>
      <c r="B550" s="1592" t="s">
        <v>667</v>
      </c>
      <c r="C550" s="1597"/>
      <c r="D550" s="1597"/>
      <c r="E550" s="1598"/>
      <c r="F550" s="1597"/>
      <c r="G550" s="1599"/>
      <c r="H550" s="1168"/>
      <c r="I550" s="1168"/>
      <c r="J550" s="1168"/>
      <c r="K550" s="1168"/>
      <c r="L550" s="1168"/>
      <c r="M550" s="1168"/>
      <c r="N550" s="1168"/>
      <c r="O550" s="1168"/>
      <c r="P550" s="1168"/>
      <c r="Q550" s="1168"/>
      <c r="R550" s="1168"/>
      <c r="S550" s="1168"/>
      <c r="T550" s="1168"/>
      <c r="U550" s="1168"/>
      <c r="V550" s="1168"/>
      <c r="W550" s="1168"/>
      <c r="X550" s="1168"/>
      <c r="Y550" s="1168"/>
      <c r="Z550" s="1168"/>
    </row>
    <row r="551" spans="1:26" ht="14.25" customHeight="1">
      <c r="A551" s="1168"/>
      <c r="B551" s="1602" t="s">
        <v>229</v>
      </c>
      <c r="C551" s="1568"/>
      <c r="D551" s="1568"/>
      <c r="E551" s="1600"/>
      <c r="F551" s="1568"/>
      <c r="G551" s="1600"/>
      <c r="H551" s="1168"/>
      <c r="I551" s="1168"/>
      <c r="J551" s="1168"/>
      <c r="K551" s="1168"/>
      <c r="L551" s="1168"/>
      <c r="M551" s="1168"/>
      <c r="N551" s="1168"/>
      <c r="O551" s="1168"/>
      <c r="P551" s="1168"/>
      <c r="Q551" s="1168"/>
      <c r="R551" s="1168"/>
      <c r="S551" s="1168"/>
      <c r="T551" s="1168"/>
      <c r="U551" s="1168"/>
      <c r="V551" s="1168"/>
      <c r="W551" s="1168"/>
      <c r="X551" s="1168"/>
      <c r="Y551" s="1168"/>
      <c r="Z551" s="1168"/>
    </row>
    <row r="552" spans="1:26" ht="14.25" customHeight="1">
      <c r="A552" s="1168"/>
      <c r="B552" s="1592"/>
      <c r="C552" s="1593" t="s">
        <v>654</v>
      </c>
      <c r="D552" s="1593" t="s">
        <v>655</v>
      </c>
      <c r="E552" s="1594" t="s">
        <v>656</v>
      </c>
      <c r="F552" s="1593" t="s">
        <v>657</v>
      </c>
      <c r="G552" s="1595" t="s">
        <v>658</v>
      </c>
      <c r="H552" s="1168"/>
      <c r="I552" s="1168"/>
      <c r="J552" s="1168"/>
      <c r="K552" s="1168"/>
      <c r="L552" s="1168"/>
      <c r="M552" s="1168"/>
      <c r="N552" s="1168"/>
      <c r="O552" s="1168"/>
      <c r="P552" s="1168"/>
      <c r="Q552" s="1168"/>
      <c r="R552" s="1168"/>
      <c r="S552" s="1168"/>
      <c r="T552" s="1168"/>
      <c r="U552" s="1168"/>
      <c r="V552" s="1168"/>
      <c r="W552" s="1168"/>
      <c r="X552" s="1168"/>
      <c r="Y552" s="1168"/>
      <c r="Z552" s="1168"/>
    </row>
    <row r="553" spans="1:26" ht="14.25" customHeight="1">
      <c r="A553" s="1168"/>
      <c r="B553" s="1592" t="s">
        <v>659</v>
      </c>
      <c r="C553" s="1597">
        <v>1</v>
      </c>
      <c r="D553" s="1597">
        <v>100</v>
      </c>
      <c r="E553" s="1598">
        <f>+D553/C553</f>
        <v>100</v>
      </c>
      <c r="F553" s="1596">
        <v>0</v>
      </c>
      <c r="G553" s="1599">
        <f>+E553*F553</f>
        <v>0</v>
      </c>
      <c r="H553" s="1168"/>
      <c r="I553" s="1168"/>
      <c r="J553" s="1168"/>
      <c r="K553" s="1168"/>
      <c r="L553" s="1168"/>
      <c r="M553" s="1168"/>
      <c r="N553" s="1168"/>
      <c r="O553" s="1168"/>
      <c r="P553" s="1168"/>
      <c r="Q553" s="1168"/>
      <c r="R553" s="1168"/>
      <c r="S553" s="1168"/>
      <c r="T553" s="1168"/>
      <c r="U553" s="1168"/>
      <c r="V553" s="1168"/>
      <c r="W553" s="1168"/>
      <c r="X553" s="1168"/>
      <c r="Y553" s="1168"/>
      <c r="Z553" s="1168"/>
    </row>
    <row r="554" spans="1:26" ht="14.25" customHeight="1">
      <c r="A554" s="1168"/>
      <c r="B554" s="1592" t="s">
        <v>667</v>
      </c>
      <c r="C554" s="1597"/>
      <c r="D554" s="1597"/>
      <c r="E554" s="1598"/>
      <c r="F554" s="1597"/>
      <c r="G554" s="1599"/>
      <c r="H554" s="1168"/>
      <c r="I554" s="1168"/>
      <c r="J554" s="1168"/>
      <c r="K554" s="1168"/>
      <c r="L554" s="1168"/>
      <c r="M554" s="1168"/>
      <c r="N554" s="1168"/>
      <c r="O554" s="1168"/>
      <c r="P554" s="1168"/>
      <c r="Q554" s="1168"/>
      <c r="R554" s="1168"/>
      <c r="S554" s="1168"/>
      <c r="T554" s="1168"/>
      <c r="U554" s="1168"/>
      <c r="V554" s="1168"/>
      <c r="W554" s="1168"/>
      <c r="X554" s="1168"/>
      <c r="Y554" s="1168"/>
      <c r="Z554" s="1168"/>
    </row>
    <row r="555" spans="1:26" ht="14.25" customHeight="1">
      <c r="A555" s="1168"/>
      <c r="B555" s="1602" t="s">
        <v>634</v>
      </c>
      <c r="C555" s="1568"/>
      <c r="D555" s="1569"/>
      <c r="E555" s="1570"/>
      <c r="F555" s="1569"/>
      <c r="G555" s="1570"/>
      <c r="H555" s="1168"/>
      <c r="I555" s="1168"/>
      <c r="J555" s="1168"/>
      <c r="K555" s="1168"/>
      <c r="L555" s="1168"/>
      <c r="M555" s="1168"/>
      <c r="N555" s="1168"/>
      <c r="O555" s="1168"/>
      <c r="P555" s="1168"/>
      <c r="Q555" s="1168"/>
      <c r="R555" s="1168"/>
      <c r="S555" s="1168"/>
      <c r="T555" s="1168"/>
      <c r="U555" s="1168"/>
      <c r="V555" s="1168"/>
      <c r="W555" s="1168"/>
      <c r="X555" s="1168"/>
      <c r="Y555" s="1168"/>
      <c r="Z555" s="1168"/>
    </row>
    <row r="556" spans="1:26" ht="14.25" customHeight="1">
      <c r="A556" s="1168"/>
      <c r="B556" s="1592"/>
      <c r="C556" s="1593" t="s">
        <v>654</v>
      </c>
      <c r="D556" s="1593" t="s">
        <v>655</v>
      </c>
      <c r="E556" s="1594" t="s">
        <v>656</v>
      </c>
      <c r="F556" s="1593" t="s">
        <v>657</v>
      </c>
      <c r="G556" s="1595" t="s">
        <v>658</v>
      </c>
      <c r="H556" s="1168"/>
      <c r="I556" s="1168"/>
      <c r="J556" s="1168"/>
      <c r="K556" s="1168"/>
      <c r="L556" s="1168"/>
      <c r="M556" s="1168"/>
      <c r="N556" s="1168"/>
      <c r="O556" s="1168"/>
      <c r="P556" s="1168"/>
      <c r="Q556" s="1168"/>
      <c r="R556" s="1168"/>
      <c r="S556" s="1168"/>
      <c r="T556" s="1168"/>
      <c r="U556" s="1168"/>
      <c r="V556" s="1168"/>
      <c r="W556" s="1168"/>
      <c r="X556" s="1168"/>
      <c r="Y556" s="1168"/>
      <c r="Z556" s="1168"/>
    </row>
    <row r="557" spans="1:26" ht="14.25" customHeight="1">
      <c r="A557" s="1168"/>
      <c r="B557" s="1592" t="s">
        <v>659</v>
      </c>
      <c r="C557" s="1596">
        <v>3</v>
      </c>
      <c r="D557" s="1597">
        <v>100</v>
      </c>
      <c r="E557" s="1598">
        <f>+D557/C557</f>
        <v>33.333333333333336</v>
      </c>
      <c r="F557" s="1596">
        <v>0</v>
      </c>
      <c r="G557" s="1599">
        <f>+E557*F557</f>
        <v>0</v>
      </c>
      <c r="H557" s="1168"/>
      <c r="I557" s="1168"/>
      <c r="J557" s="1168"/>
      <c r="K557" s="1168"/>
      <c r="L557" s="1168"/>
      <c r="M557" s="1168"/>
      <c r="N557" s="1168"/>
      <c r="O557" s="1168"/>
      <c r="P557" s="1168"/>
      <c r="Q557" s="1168"/>
      <c r="R557" s="1168"/>
      <c r="S557" s="1168"/>
      <c r="T557" s="1168"/>
      <c r="U557" s="1168"/>
      <c r="V557" s="1168"/>
      <c r="W557" s="1168"/>
      <c r="X557" s="1168"/>
      <c r="Y557" s="1168"/>
      <c r="Z557" s="1168"/>
    </row>
    <row r="558" spans="1:26" ht="14.25" customHeight="1">
      <c r="A558" s="1168"/>
      <c r="B558" s="1592" t="s">
        <v>667</v>
      </c>
      <c r="C558" s="1597"/>
      <c r="D558" s="1597"/>
      <c r="E558" s="1598"/>
      <c r="F558" s="1597"/>
      <c r="G558" s="1599"/>
      <c r="H558" s="1168"/>
      <c r="I558" s="1168"/>
      <c r="J558" s="1168"/>
      <c r="K558" s="1168"/>
      <c r="L558" s="1168"/>
      <c r="M558" s="1168"/>
      <c r="N558" s="1168"/>
      <c r="O558" s="1168"/>
      <c r="P558" s="1168"/>
      <c r="Q558" s="1168"/>
      <c r="R558" s="1168"/>
      <c r="S558" s="1168"/>
      <c r="T558" s="1168"/>
      <c r="U558" s="1168"/>
      <c r="V558" s="1168"/>
      <c r="W558" s="1168"/>
      <c r="X558" s="1168"/>
      <c r="Y558" s="1168"/>
      <c r="Z558" s="1168"/>
    </row>
    <row r="559" spans="1:26" ht="14.25" customHeight="1">
      <c r="A559" s="1168"/>
      <c r="B559" s="1603" t="s">
        <v>638</v>
      </c>
      <c r="C559" s="1168"/>
      <c r="D559" s="1168"/>
      <c r="E559" s="1168"/>
      <c r="F559" s="1168"/>
      <c r="G559" s="1168"/>
      <c r="H559" s="1168"/>
      <c r="I559" s="1168"/>
      <c r="J559" s="1168"/>
      <c r="K559" s="1168"/>
      <c r="L559" s="1168"/>
      <c r="M559" s="1168"/>
      <c r="N559" s="1168"/>
      <c r="O559" s="1168"/>
      <c r="P559" s="1168"/>
      <c r="Q559" s="1168"/>
      <c r="R559" s="1168"/>
      <c r="S559" s="1168"/>
      <c r="T559" s="1168"/>
      <c r="U559" s="1168"/>
      <c r="V559" s="1168"/>
      <c r="W559" s="1168"/>
      <c r="X559" s="1168"/>
      <c r="Y559" s="1168"/>
      <c r="Z559" s="1168"/>
    </row>
    <row r="560" spans="1:26" ht="14.25" customHeight="1">
      <c r="A560" s="1168"/>
      <c r="B560" s="1592"/>
      <c r="C560" s="1593" t="s">
        <v>654</v>
      </c>
      <c r="D560" s="1593" t="s">
        <v>655</v>
      </c>
      <c r="E560" s="1594" t="s">
        <v>656</v>
      </c>
      <c r="F560" s="1593" t="s">
        <v>657</v>
      </c>
      <c r="G560" s="1595" t="s">
        <v>658</v>
      </c>
      <c r="H560" s="1168"/>
      <c r="I560" s="1168"/>
      <c r="J560" s="1168"/>
      <c r="K560" s="1168"/>
      <c r="L560" s="1168"/>
      <c r="M560" s="1168"/>
      <c r="N560" s="1168"/>
      <c r="O560" s="1168"/>
      <c r="P560" s="1168"/>
      <c r="Q560" s="1168"/>
      <c r="R560" s="1168"/>
      <c r="S560" s="1168"/>
      <c r="T560" s="1168"/>
      <c r="U560" s="1168"/>
      <c r="V560" s="1168"/>
      <c r="W560" s="1168"/>
      <c r="X560" s="1168"/>
      <c r="Y560" s="1168"/>
      <c r="Z560" s="1168"/>
    </row>
    <row r="561" spans="1:26" ht="14.25" customHeight="1">
      <c r="A561" s="1168"/>
      <c r="B561" s="1592" t="s">
        <v>659</v>
      </c>
      <c r="C561" s="1597">
        <v>1</v>
      </c>
      <c r="D561" s="1597">
        <v>100</v>
      </c>
      <c r="E561" s="1598">
        <f>+D561/C561</f>
        <v>100</v>
      </c>
      <c r="F561" s="1596">
        <v>0</v>
      </c>
      <c r="G561" s="1599">
        <f>+E561*F561</f>
        <v>0</v>
      </c>
      <c r="H561" s="1168"/>
      <c r="I561" s="1168"/>
      <c r="J561" s="1168"/>
      <c r="K561" s="1168"/>
      <c r="L561" s="1168"/>
      <c r="M561" s="1168"/>
      <c r="N561" s="1168"/>
      <c r="O561" s="1168"/>
      <c r="P561" s="1168"/>
      <c r="Q561" s="1168"/>
      <c r="R561" s="1168"/>
      <c r="S561" s="1168"/>
      <c r="T561" s="1168"/>
      <c r="U561" s="1168"/>
      <c r="V561" s="1168"/>
      <c r="W561" s="1168"/>
      <c r="X561" s="1168"/>
      <c r="Y561" s="1168"/>
      <c r="Z561" s="1168"/>
    </row>
    <row r="562" spans="1:26" ht="14.25" customHeight="1">
      <c r="A562" s="1168"/>
      <c r="B562" s="1592" t="s">
        <v>667</v>
      </c>
      <c r="C562" s="1597"/>
      <c r="D562" s="1597"/>
      <c r="E562" s="1598"/>
      <c r="F562" s="1597"/>
      <c r="G562" s="1599"/>
      <c r="H562" s="1168"/>
      <c r="I562" s="1168"/>
      <c r="J562" s="1168"/>
      <c r="K562" s="1168"/>
      <c r="L562" s="1168"/>
      <c r="M562" s="1168"/>
      <c r="N562" s="1168"/>
      <c r="O562" s="1168"/>
      <c r="P562" s="1168"/>
      <c r="Q562" s="1168"/>
      <c r="R562" s="1168"/>
      <c r="S562" s="1168"/>
      <c r="T562" s="1168"/>
      <c r="U562" s="1168"/>
      <c r="V562" s="1168"/>
      <c r="W562" s="1168"/>
      <c r="X562" s="1168"/>
      <c r="Y562" s="1168"/>
      <c r="Z562" s="1168"/>
    </row>
    <row r="563" spans="1:26" ht="14.25" customHeight="1">
      <c r="A563" s="1168"/>
      <c r="B563" s="1602" t="s">
        <v>338</v>
      </c>
      <c r="C563" s="1568"/>
      <c r="D563" s="1568"/>
      <c r="E563" s="1600"/>
      <c r="F563" s="1568"/>
      <c r="G563" s="1600"/>
      <c r="H563" s="1168"/>
      <c r="I563" s="1168"/>
      <c r="J563" s="1168"/>
      <c r="K563" s="1168"/>
      <c r="L563" s="1168"/>
      <c r="M563" s="1168"/>
      <c r="N563" s="1168"/>
      <c r="O563" s="1168"/>
      <c r="P563" s="1168"/>
      <c r="Q563" s="1168"/>
      <c r="R563" s="1168"/>
      <c r="S563" s="1168"/>
      <c r="T563" s="1168"/>
      <c r="U563" s="1168"/>
      <c r="V563" s="1168"/>
      <c r="W563" s="1168"/>
      <c r="X563" s="1168"/>
      <c r="Y563" s="1168"/>
      <c r="Z563" s="1168"/>
    </row>
    <row r="564" spans="1:26" ht="14.25" customHeight="1">
      <c r="A564" s="1168"/>
      <c r="B564" s="1592"/>
      <c r="C564" s="1593" t="s">
        <v>654</v>
      </c>
      <c r="D564" s="1593" t="s">
        <v>655</v>
      </c>
      <c r="E564" s="1594" t="s">
        <v>656</v>
      </c>
      <c r="F564" s="1593" t="s">
        <v>657</v>
      </c>
      <c r="G564" s="1595" t="s">
        <v>658</v>
      </c>
      <c r="H564" s="1168"/>
      <c r="I564" s="1168"/>
      <c r="J564" s="1168"/>
      <c r="K564" s="1168"/>
      <c r="L564" s="1168"/>
      <c r="M564" s="1168"/>
      <c r="N564" s="1168"/>
      <c r="O564" s="1168"/>
      <c r="P564" s="1168"/>
      <c r="Q564" s="1168"/>
      <c r="R564" s="1168"/>
      <c r="S564" s="1168"/>
      <c r="T564" s="1168"/>
      <c r="U564" s="1168"/>
      <c r="V564" s="1168"/>
      <c r="W564" s="1168"/>
      <c r="X564" s="1168"/>
      <c r="Y564" s="1168"/>
      <c r="Z564" s="1168"/>
    </row>
    <row r="565" spans="1:26" ht="14.25" customHeight="1">
      <c r="A565" s="1168"/>
      <c r="B565" s="1592" t="s">
        <v>659</v>
      </c>
      <c r="C565" s="1597">
        <v>1</v>
      </c>
      <c r="D565" s="1597">
        <v>100</v>
      </c>
      <c r="E565" s="1598">
        <f>+D565/C565</f>
        <v>100</v>
      </c>
      <c r="F565" s="1596">
        <v>0</v>
      </c>
      <c r="G565" s="1599">
        <f>+E565*F565</f>
        <v>0</v>
      </c>
      <c r="H565" s="1168"/>
      <c r="I565" s="1168"/>
      <c r="J565" s="1168"/>
      <c r="K565" s="1168"/>
      <c r="L565" s="1168"/>
      <c r="M565" s="1168"/>
      <c r="N565" s="1168"/>
      <c r="O565" s="1168"/>
      <c r="P565" s="1168"/>
      <c r="Q565" s="1168"/>
      <c r="R565" s="1168"/>
      <c r="S565" s="1168"/>
      <c r="T565" s="1168"/>
      <c r="U565" s="1168"/>
      <c r="V565" s="1168"/>
      <c r="W565" s="1168"/>
      <c r="X565" s="1168"/>
      <c r="Y565" s="1168"/>
      <c r="Z565" s="1168"/>
    </row>
    <row r="566" spans="1:26" ht="14.25" customHeight="1">
      <c r="A566" s="1168"/>
      <c r="B566" s="1592" t="s">
        <v>667</v>
      </c>
      <c r="C566" s="1597"/>
      <c r="D566" s="1597"/>
      <c r="E566" s="1598"/>
      <c r="F566" s="1597"/>
      <c r="G566" s="1599"/>
      <c r="H566" s="1168"/>
      <c r="I566" s="1168"/>
      <c r="J566" s="1168"/>
      <c r="K566" s="1168"/>
      <c r="L566" s="1168"/>
      <c r="M566" s="1168"/>
      <c r="N566" s="1168"/>
      <c r="O566" s="1168"/>
      <c r="P566" s="1168"/>
      <c r="Q566" s="1168"/>
      <c r="R566" s="1168"/>
      <c r="S566" s="1168"/>
      <c r="T566" s="1168"/>
      <c r="U566" s="1168"/>
      <c r="V566" s="1168"/>
      <c r="W566" s="1168"/>
      <c r="X566" s="1168"/>
      <c r="Y566" s="1168"/>
      <c r="Z566" s="1168"/>
    </row>
    <row r="567" spans="1:26" ht="14.25" customHeight="1">
      <c r="A567" s="1168"/>
      <c r="B567" s="1602" t="s">
        <v>641</v>
      </c>
      <c r="C567" s="1568"/>
      <c r="D567" s="1569"/>
      <c r="E567" s="1570"/>
      <c r="F567" s="1569"/>
      <c r="G567" s="1570"/>
      <c r="H567" s="1168"/>
      <c r="I567" s="1168"/>
      <c r="J567" s="1168"/>
      <c r="K567" s="1168"/>
      <c r="L567" s="1168"/>
      <c r="M567" s="1168"/>
      <c r="N567" s="1168"/>
      <c r="O567" s="1168"/>
      <c r="P567" s="1168"/>
      <c r="Q567" s="1168"/>
      <c r="R567" s="1168"/>
      <c r="S567" s="1168"/>
      <c r="T567" s="1168"/>
      <c r="U567" s="1168"/>
      <c r="V567" s="1168"/>
      <c r="W567" s="1168"/>
      <c r="X567" s="1168"/>
      <c r="Y567" s="1168"/>
      <c r="Z567" s="1168"/>
    </row>
    <row r="568" spans="1:26" ht="14.25" customHeight="1">
      <c r="A568" s="1168"/>
      <c r="B568" s="1592"/>
      <c r="C568" s="1593" t="s">
        <v>654</v>
      </c>
      <c r="D568" s="1593" t="s">
        <v>655</v>
      </c>
      <c r="E568" s="1594" t="s">
        <v>656</v>
      </c>
      <c r="F568" s="1593" t="s">
        <v>657</v>
      </c>
      <c r="G568" s="1595" t="s">
        <v>658</v>
      </c>
      <c r="H568" s="1168"/>
      <c r="I568" s="1168"/>
      <c r="J568" s="1168"/>
      <c r="K568" s="1168"/>
      <c r="L568" s="1168"/>
      <c r="M568" s="1168"/>
      <c r="N568" s="1168"/>
      <c r="O568" s="1168"/>
      <c r="P568" s="1168"/>
      <c r="Q568" s="1168"/>
      <c r="R568" s="1168"/>
      <c r="S568" s="1168"/>
      <c r="T568" s="1168"/>
      <c r="U568" s="1168"/>
      <c r="V568" s="1168"/>
      <c r="W568" s="1168"/>
      <c r="X568" s="1168"/>
      <c r="Y568" s="1168"/>
      <c r="Z568" s="1168"/>
    </row>
    <row r="569" spans="1:26" ht="14.25" customHeight="1">
      <c r="A569" s="1168"/>
      <c r="B569" s="1592" t="s">
        <v>659</v>
      </c>
      <c r="C569" s="1597">
        <v>1</v>
      </c>
      <c r="D569" s="1597">
        <v>100</v>
      </c>
      <c r="E569" s="1598">
        <f>+D569/C569</f>
        <v>100</v>
      </c>
      <c r="F569" s="1596">
        <v>0</v>
      </c>
      <c r="G569" s="1599">
        <f>+E569*F569</f>
        <v>0</v>
      </c>
      <c r="H569" s="1168"/>
      <c r="I569" s="1168"/>
      <c r="J569" s="1168"/>
      <c r="K569" s="1168"/>
      <c r="L569" s="1168"/>
      <c r="M569" s="1168"/>
      <c r="N569" s="1168"/>
      <c r="O569" s="1168"/>
      <c r="P569" s="1168"/>
      <c r="Q569" s="1168"/>
      <c r="R569" s="1168"/>
      <c r="S569" s="1168"/>
      <c r="T569" s="1168"/>
      <c r="U569" s="1168"/>
      <c r="V569" s="1168"/>
      <c r="W569" s="1168"/>
      <c r="X569" s="1168"/>
      <c r="Y569" s="1168"/>
      <c r="Z569" s="1168"/>
    </row>
    <row r="570" spans="1:26" ht="14.25" customHeight="1">
      <c r="A570" s="1168"/>
      <c r="B570" s="1592" t="s">
        <v>667</v>
      </c>
      <c r="C570" s="1597"/>
      <c r="D570" s="1597"/>
      <c r="E570" s="1598"/>
      <c r="F570" s="1597"/>
      <c r="G570" s="1599"/>
      <c r="H570" s="1168"/>
      <c r="I570" s="1168"/>
      <c r="J570" s="1168"/>
      <c r="K570" s="1168"/>
      <c r="L570" s="1168"/>
      <c r="M570" s="1168"/>
      <c r="N570" s="1168"/>
      <c r="O570" s="1168"/>
      <c r="P570" s="1168"/>
      <c r="Q570" s="1168"/>
      <c r="R570" s="1168"/>
      <c r="S570" s="1168"/>
      <c r="T570" s="1168"/>
      <c r="U570" s="1168"/>
      <c r="V570" s="1168"/>
      <c r="W570" s="1168"/>
      <c r="X570" s="1168"/>
      <c r="Y570" s="1168"/>
      <c r="Z570" s="1168"/>
    </row>
    <row r="571" spans="1:26" ht="14.25" customHeight="1">
      <c r="A571" s="1168"/>
      <c r="B571" s="1168"/>
      <c r="C571" s="1168"/>
      <c r="D571" s="1168"/>
      <c r="E571" s="1168"/>
      <c r="F571" s="1168"/>
      <c r="G571" s="1168"/>
      <c r="H571" s="1168"/>
      <c r="I571" s="1168"/>
      <c r="J571" s="1168"/>
      <c r="K571" s="1168"/>
      <c r="L571" s="1168"/>
      <c r="M571" s="1168"/>
      <c r="N571" s="1168"/>
      <c r="O571" s="1168"/>
      <c r="P571" s="1168"/>
      <c r="Q571" s="1168"/>
      <c r="R571" s="1168"/>
      <c r="S571" s="1168"/>
      <c r="T571" s="1168"/>
      <c r="U571" s="1168"/>
      <c r="V571" s="1168"/>
      <c r="W571" s="1168"/>
      <c r="X571" s="1168"/>
      <c r="Y571" s="1168"/>
      <c r="Z571" s="1168"/>
    </row>
    <row r="572" spans="1:26" ht="14.25" customHeight="1">
      <c r="A572" s="1168"/>
      <c r="B572" s="1168"/>
      <c r="C572" s="1168"/>
      <c r="D572" s="1168"/>
      <c r="E572" s="1168"/>
      <c r="F572" s="1168"/>
      <c r="G572" s="1168"/>
      <c r="H572" s="1168"/>
      <c r="I572" s="1168"/>
      <c r="J572" s="1168"/>
      <c r="K572" s="1168"/>
      <c r="L572" s="1168"/>
      <c r="M572" s="1168"/>
      <c r="N572" s="1168"/>
      <c r="O572" s="1168"/>
      <c r="P572" s="1168"/>
      <c r="Q572" s="1168"/>
      <c r="R572" s="1168"/>
      <c r="S572" s="1168"/>
      <c r="T572" s="1168"/>
      <c r="U572" s="1168"/>
      <c r="V572" s="1168"/>
      <c r="W572" s="1168"/>
      <c r="X572" s="1168"/>
      <c r="Y572" s="1168"/>
      <c r="Z572" s="1168"/>
    </row>
    <row r="573" spans="1:26" ht="14.25" customHeight="1">
      <c r="A573" s="1168"/>
      <c r="B573" s="1168"/>
      <c r="C573" s="1168"/>
      <c r="D573" s="1168"/>
      <c r="E573" s="1168"/>
      <c r="F573" s="1168"/>
      <c r="G573" s="1168"/>
      <c r="H573" s="1168"/>
      <c r="I573" s="1168"/>
      <c r="J573" s="1168"/>
      <c r="K573" s="1168"/>
      <c r="L573" s="1168"/>
      <c r="M573" s="1168"/>
      <c r="N573" s="1168"/>
      <c r="O573" s="1168"/>
      <c r="P573" s="1168"/>
      <c r="Q573" s="1168"/>
      <c r="R573" s="1168"/>
      <c r="S573" s="1168"/>
      <c r="T573" s="1168"/>
      <c r="U573" s="1168"/>
      <c r="V573" s="1168"/>
      <c r="W573" s="1168"/>
      <c r="X573" s="1168"/>
      <c r="Y573" s="1168"/>
      <c r="Z573" s="1168"/>
    </row>
    <row r="574" spans="1:26" ht="14.25" customHeight="1">
      <c r="A574" s="1168"/>
      <c r="B574" s="1168"/>
      <c r="C574" s="1168"/>
      <c r="D574" s="1168"/>
      <c r="E574" s="1168"/>
      <c r="F574" s="1168"/>
      <c r="G574" s="1168"/>
      <c r="H574" s="1168"/>
      <c r="I574" s="1168"/>
      <c r="J574" s="1168"/>
      <c r="K574" s="1168"/>
      <c r="L574" s="1168"/>
      <c r="M574" s="1168"/>
      <c r="N574" s="1168"/>
      <c r="O574" s="1168"/>
      <c r="P574" s="1168"/>
      <c r="Q574" s="1168"/>
      <c r="R574" s="1168"/>
      <c r="S574" s="1168"/>
      <c r="T574" s="1168"/>
      <c r="U574" s="1168"/>
      <c r="V574" s="1168"/>
      <c r="W574" s="1168"/>
      <c r="X574" s="1168"/>
      <c r="Y574" s="1168"/>
      <c r="Z574" s="1168"/>
    </row>
    <row r="575" spans="1:26" ht="14.25" customHeight="1">
      <c r="A575" s="1168"/>
      <c r="B575" s="1168"/>
      <c r="C575" s="1168"/>
      <c r="D575" s="1168"/>
      <c r="E575" s="1168"/>
      <c r="F575" s="1168"/>
      <c r="G575" s="1168"/>
      <c r="H575" s="1168"/>
      <c r="I575" s="1168"/>
      <c r="J575" s="1168"/>
      <c r="K575" s="1168"/>
      <c r="L575" s="1168"/>
      <c r="M575" s="1168"/>
      <c r="N575" s="1168"/>
      <c r="O575" s="1168"/>
      <c r="P575" s="1168"/>
      <c r="Q575" s="1168"/>
      <c r="R575" s="1168"/>
      <c r="S575" s="1168"/>
      <c r="T575" s="1168"/>
      <c r="U575" s="1168"/>
      <c r="V575" s="1168"/>
      <c r="W575" s="1168"/>
      <c r="X575" s="1168"/>
      <c r="Y575" s="1168"/>
      <c r="Z575" s="1168"/>
    </row>
    <row r="576" spans="1:26" ht="14.25" customHeight="1">
      <c r="A576" s="1168"/>
      <c r="B576" s="1168"/>
      <c r="C576" s="1168"/>
      <c r="D576" s="1168"/>
      <c r="E576" s="1168"/>
      <c r="F576" s="1168"/>
      <c r="G576" s="1168"/>
      <c r="H576" s="1168"/>
      <c r="I576" s="1168"/>
      <c r="J576" s="1168"/>
      <c r="K576" s="1168"/>
      <c r="L576" s="1168"/>
      <c r="M576" s="1168"/>
      <c r="N576" s="1168"/>
      <c r="O576" s="1168"/>
      <c r="P576" s="1168"/>
      <c r="Q576" s="1168"/>
      <c r="R576" s="1168"/>
      <c r="S576" s="1168"/>
      <c r="T576" s="1168"/>
      <c r="U576" s="1168"/>
      <c r="V576" s="1168"/>
      <c r="W576" s="1168"/>
      <c r="X576" s="1168"/>
      <c r="Y576" s="1168"/>
      <c r="Z576" s="1168"/>
    </row>
    <row r="577" spans="1:26" ht="14.25" customHeight="1">
      <c r="A577" s="1168"/>
      <c r="B577" s="1168"/>
      <c r="C577" s="1168"/>
      <c r="D577" s="1168"/>
      <c r="E577" s="1168"/>
      <c r="F577" s="1168"/>
      <c r="G577" s="1168"/>
      <c r="H577" s="1168"/>
      <c r="I577" s="1168"/>
      <c r="J577" s="1168"/>
      <c r="K577" s="1168"/>
      <c r="L577" s="1168"/>
      <c r="M577" s="1168"/>
      <c r="N577" s="1168"/>
      <c r="O577" s="1168"/>
      <c r="P577" s="1168"/>
      <c r="Q577" s="1168"/>
      <c r="R577" s="1168"/>
      <c r="S577" s="1168"/>
      <c r="T577" s="1168"/>
      <c r="U577" s="1168"/>
      <c r="V577" s="1168"/>
      <c r="W577" s="1168"/>
      <c r="X577" s="1168"/>
      <c r="Y577" s="1168"/>
      <c r="Z577" s="1168"/>
    </row>
    <row r="578" spans="1:26" ht="14.25" customHeight="1">
      <c r="A578" s="1168"/>
      <c r="B578" s="1168"/>
      <c r="C578" s="1168"/>
      <c r="D578" s="1168"/>
      <c r="E578" s="1168"/>
      <c r="F578" s="1168"/>
      <c r="G578" s="1168"/>
      <c r="H578" s="1168"/>
      <c r="I578" s="1168"/>
      <c r="J578" s="1168"/>
      <c r="K578" s="1168"/>
      <c r="L578" s="1168"/>
      <c r="M578" s="1168"/>
      <c r="N578" s="1168"/>
      <c r="O578" s="1168"/>
      <c r="P578" s="1168"/>
      <c r="Q578" s="1168"/>
      <c r="R578" s="1168"/>
      <c r="S578" s="1168"/>
      <c r="T578" s="1168"/>
      <c r="U578" s="1168"/>
      <c r="V578" s="1168"/>
      <c r="W578" s="1168"/>
      <c r="X578" s="1168"/>
      <c r="Y578" s="1168"/>
      <c r="Z578" s="1168"/>
    </row>
    <row r="579" spans="1:26" ht="14.25" customHeight="1">
      <c r="A579" s="1168"/>
      <c r="B579" s="1168"/>
      <c r="C579" s="1168"/>
      <c r="D579" s="1168"/>
      <c r="E579" s="1168"/>
      <c r="F579" s="1168"/>
      <c r="G579" s="1168"/>
      <c r="H579" s="1168"/>
      <c r="I579" s="1168"/>
      <c r="J579" s="1168"/>
      <c r="K579" s="1168"/>
      <c r="L579" s="1168"/>
      <c r="M579" s="1168"/>
      <c r="N579" s="1168"/>
      <c r="O579" s="1168"/>
      <c r="P579" s="1168"/>
      <c r="Q579" s="1168"/>
      <c r="R579" s="1168"/>
      <c r="S579" s="1168"/>
      <c r="T579" s="1168"/>
      <c r="U579" s="1168"/>
      <c r="V579" s="1168"/>
      <c r="W579" s="1168"/>
      <c r="X579" s="1168"/>
      <c r="Y579" s="1168"/>
      <c r="Z579" s="1168"/>
    </row>
    <row r="580" spans="1:26" ht="14.25" customHeight="1">
      <c r="A580" s="1168"/>
      <c r="B580" s="1168"/>
      <c r="C580" s="1168"/>
      <c r="D580" s="1168"/>
      <c r="E580" s="1168"/>
      <c r="F580" s="1168"/>
      <c r="G580" s="1168"/>
      <c r="H580" s="1168"/>
      <c r="I580" s="1168"/>
      <c r="J580" s="1168"/>
      <c r="K580" s="1168"/>
      <c r="L580" s="1168"/>
      <c r="M580" s="1168"/>
      <c r="N580" s="1168"/>
      <c r="O580" s="1168"/>
      <c r="P580" s="1168"/>
      <c r="Q580" s="1168"/>
      <c r="R580" s="1168"/>
      <c r="S580" s="1168"/>
      <c r="T580" s="1168"/>
      <c r="U580" s="1168"/>
      <c r="V580" s="1168"/>
      <c r="W580" s="1168"/>
      <c r="X580" s="1168"/>
      <c r="Y580" s="1168"/>
      <c r="Z580" s="1168"/>
    </row>
    <row r="581" spans="1:26" ht="14.25" customHeight="1">
      <c r="A581" s="1168"/>
      <c r="B581" s="1168"/>
      <c r="C581" s="1168"/>
      <c r="D581" s="1168"/>
      <c r="E581" s="1168"/>
      <c r="F581" s="1168"/>
      <c r="G581" s="1168"/>
      <c r="H581" s="1168"/>
      <c r="I581" s="1168"/>
      <c r="J581" s="1168"/>
      <c r="K581" s="1168"/>
      <c r="L581" s="1168"/>
      <c r="M581" s="1168"/>
      <c r="N581" s="1168"/>
      <c r="O581" s="1168"/>
      <c r="P581" s="1168"/>
      <c r="Q581" s="1168"/>
      <c r="R581" s="1168"/>
      <c r="S581" s="1168"/>
      <c r="T581" s="1168"/>
      <c r="U581" s="1168"/>
      <c r="V581" s="1168"/>
      <c r="W581" s="1168"/>
      <c r="X581" s="1168"/>
      <c r="Y581" s="1168"/>
      <c r="Z581" s="1168"/>
    </row>
    <row r="582" spans="1:26" ht="14.25" customHeight="1">
      <c r="A582" s="1168"/>
      <c r="B582" s="1168"/>
      <c r="C582" s="1168"/>
      <c r="D582" s="1168"/>
      <c r="E582" s="1168"/>
      <c r="F582" s="1168"/>
      <c r="G582" s="1168"/>
      <c r="H582" s="1168"/>
      <c r="I582" s="1168"/>
      <c r="J582" s="1168"/>
      <c r="K582" s="1168"/>
      <c r="L582" s="1168"/>
      <c r="M582" s="1168"/>
      <c r="N582" s="1168"/>
      <c r="O582" s="1168"/>
      <c r="P582" s="1168"/>
      <c r="Q582" s="1168"/>
      <c r="R582" s="1168"/>
      <c r="S582" s="1168"/>
      <c r="T582" s="1168"/>
      <c r="U582" s="1168"/>
      <c r="V582" s="1168"/>
      <c r="W582" s="1168"/>
      <c r="X582" s="1168"/>
      <c r="Y582" s="1168"/>
      <c r="Z582" s="1168"/>
    </row>
    <row r="583" spans="1:26" ht="14.25" customHeight="1">
      <c r="A583" s="1168"/>
      <c r="B583" s="1168"/>
      <c r="C583" s="1168"/>
      <c r="D583" s="1168"/>
      <c r="E583" s="1168"/>
      <c r="F583" s="1168"/>
      <c r="G583" s="1168"/>
      <c r="H583" s="1168"/>
      <c r="I583" s="1168"/>
      <c r="J583" s="1168"/>
      <c r="K583" s="1168"/>
      <c r="L583" s="1168"/>
      <c r="M583" s="1168"/>
      <c r="N583" s="1168"/>
      <c r="O583" s="1168"/>
      <c r="P583" s="1168"/>
      <c r="Q583" s="1168"/>
      <c r="R583" s="1168"/>
      <c r="S583" s="1168"/>
      <c r="T583" s="1168"/>
      <c r="U583" s="1168"/>
      <c r="V583" s="1168"/>
      <c r="W583" s="1168"/>
      <c r="X583" s="1168"/>
      <c r="Y583" s="1168"/>
      <c r="Z583" s="1168"/>
    </row>
    <row r="584" spans="1:26" ht="14.25" customHeight="1">
      <c r="A584" s="1168"/>
      <c r="B584" s="1168"/>
      <c r="C584" s="1168"/>
      <c r="D584" s="1168"/>
      <c r="E584" s="1168"/>
      <c r="F584" s="1168"/>
      <c r="G584" s="1168"/>
      <c r="H584" s="1168"/>
      <c r="I584" s="1168"/>
      <c r="J584" s="1168"/>
      <c r="K584" s="1168"/>
      <c r="L584" s="1168"/>
      <c r="M584" s="1168"/>
      <c r="N584" s="1168"/>
      <c r="O584" s="1168"/>
      <c r="P584" s="1168"/>
      <c r="Q584" s="1168"/>
      <c r="R584" s="1168"/>
      <c r="S584" s="1168"/>
      <c r="T584" s="1168"/>
      <c r="U584" s="1168"/>
      <c r="V584" s="1168"/>
      <c r="W584" s="1168"/>
      <c r="X584" s="1168"/>
      <c r="Y584" s="1168"/>
      <c r="Z584" s="1168"/>
    </row>
    <row r="585" spans="1:26" ht="14.25" customHeight="1">
      <c r="A585" s="1168"/>
      <c r="B585" s="1168"/>
      <c r="C585" s="1168"/>
      <c r="D585" s="1168"/>
      <c r="E585" s="1168"/>
      <c r="F585" s="1168"/>
      <c r="G585" s="1168"/>
      <c r="H585" s="1168"/>
      <c r="I585" s="1168"/>
      <c r="J585" s="1168"/>
      <c r="K585" s="1168"/>
      <c r="L585" s="1168"/>
      <c r="M585" s="1168"/>
      <c r="N585" s="1168"/>
      <c r="O585" s="1168"/>
      <c r="P585" s="1168"/>
      <c r="Q585" s="1168"/>
      <c r="R585" s="1168"/>
      <c r="S585" s="1168"/>
      <c r="T585" s="1168"/>
      <c r="U585" s="1168"/>
      <c r="V585" s="1168"/>
      <c r="W585" s="1168"/>
      <c r="X585" s="1168"/>
      <c r="Y585" s="1168"/>
      <c r="Z585" s="1168"/>
    </row>
    <row r="586" spans="1:26" ht="14.25" customHeight="1">
      <c r="A586" s="1168"/>
      <c r="B586" s="1168"/>
      <c r="C586" s="1168"/>
      <c r="D586" s="1168"/>
      <c r="E586" s="1168"/>
      <c r="F586" s="1168"/>
      <c r="G586" s="1168"/>
      <c r="H586" s="1168"/>
      <c r="I586" s="1168"/>
      <c r="J586" s="1168"/>
      <c r="K586" s="1168"/>
      <c r="L586" s="1168"/>
      <c r="M586" s="1168"/>
      <c r="N586" s="1168"/>
      <c r="O586" s="1168"/>
      <c r="P586" s="1168"/>
      <c r="Q586" s="1168"/>
      <c r="R586" s="1168"/>
      <c r="S586" s="1168"/>
      <c r="T586" s="1168"/>
      <c r="U586" s="1168"/>
      <c r="V586" s="1168"/>
      <c r="W586" s="1168"/>
      <c r="X586" s="1168"/>
      <c r="Y586" s="1168"/>
      <c r="Z586" s="1168"/>
    </row>
    <row r="587" spans="1:26" ht="14.25" customHeight="1">
      <c r="A587" s="1168"/>
      <c r="B587" s="1168"/>
      <c r="C587" s="1168"/>
      <c r="D587" s="1168"/>
      <c r="E587" s="1168"/>
      <c r="F587" s="1168"/>
      <c r="G587" s="1168"/>
      <c r="H587" s="1168"/>
      <c r="I587" s="1168"/>
      <c r="J587" s="1168"/>
      <c r="K587" s="1168"/>
      <c r="L587" s="1168"/>
      <c r="M587" s="1168"/>
      <c r="N587" s="1168"/>
      <c r="O587" s="1168"/>
      <c r="P587" s="1168"/>
      <c r="Q587" s="1168"/>
      <c r="R587" s="1168"/>
      <c r="S587" s="1168"/>
      <c r="T587" s="1168"/>
      <c r="U587" s="1168"/>
      <c r="V587" s="1168"/>
      <c r="W587" s="1168"/>
      <c r="X587" s="1168"/>
      <c r="Y587" s="1168"/>
      <c r="Z587" s="1168"/>
    </row>
    <row r="588" spans="1:26" ht="14.25" customHeight="1">
      <c r="A588" s="1168"/>
      <c r="B588" s="1168"/>
      <c r="C588" s="1168"/>
      <c r="D588" s="1168"/>
      <c r="E588" s="1168"/>
      <c r="F588" s="1168"/>
      <c r="G588" s="1168"/>
      <c r="H588" s="1168"/>
      <c r="I588" s="1168"/>
      <c r="J588" s="1168"/>
      <c r="K588" s="1168"/>
      <c r="L588" s="1168"/>
      <c r="M588" s="1168"/>
      <c r="N588" s="1168"/>
      <c r="O588" s="1168"/>
      <c r="P588" s="1168"/>
      <c r="Q588" s="1168"/>
      <c r="R588" s="1168"/>
      <c r="S588" s="1168"/>
      <c r="T588" s="1168"/>
      <c r="U588" s="1168"/>
      <c r="V588" s="1168"/>
      <c r="W588" s="1168"/>
      <c r="X588" s="1168"/>
      <c r="Y588" s="1168"/>
      <c r="Z588" s="1168"/>
    </row>
    <row r="589" spans="1:26" ht="14.25" customHeight="1">
      <c r="A589" s="1168"/>
      <c r="B589" s="1168"/>
      <c r="C589" s="1168"/>
      <c r="D589" s="1168"/>
      <c r="E589" s="1168"/>
      <c r="F589" s="1168"/>
      <c r="G589" s="1168"/>
      <c r="H589" s="1168"/>
      <c r="I589" s="1168"/>
      <c r="J589" s="1168"/>
      <c r="K589" s="1168"/>
      <c r="L589" s="1168"/>
      <c r="M589" s="1168"/>
      <c r="N589" s="1168"/>
      <c r="O589" s="1168"/>
      <c r="P589" s="1168"/>
      <c r="Q589" s="1168"/>
      <c r="R589" s="1168"/>
      <c r="S589" s="1168"/>
      <c r="T589" s="1168"/>
      <c r="U589" s="1168"/>
      <c r="V589" s="1168"/>
      <c r="W589" s="1168"/>
      <c r="X589" s="1168"/>
      <c r="Y589" s="1168"/>
      <c r="Z589" s="1168"/>
    </row>
    <row r="590" spans="1:26" ht="14.25" customHeight="1">
      <c r="A590" s="1168"/>
      <c r="B590" s="1168"/>
      <c r="C590" s="1168"/>
      <c r="D590" s="1168"/>
      <c r="E590" s="1168"/>
      <c r="F590" s="1168"/>
      <c r="G590" s="1168"/>
      <c r="H590" s="1168"/>
      <c r="I590" s="1168"/>
      <c r="J590" s="1168"/>
      <c r="K590" s="1168"/>
      <c r="L590" s="1168"/>
      <c r="M590" s="1168"/>
      <c r="N590" s="1168"/>
      <c r="O590" s="1168"/>
      <c r="P590" s="1168"/>
      <c r="Q590" s="1168"/>
      <c r="R590" s="1168"/>
      <c r="S590" s="1168"/>
      <c r="T590" s="1168"/>
      <c r="U590" s="1168"/>
      <c r="V590" s="1168"/>
      <c r="W590" s="1168"/>
      <c r="X590" s="1168"/>
      <c r="Y590" s="1168"/>
      <c r="Z590" s="1168"/>
    </row>
    <row r="591" spans="1:26" ht="14.25" customHeight="1">
      <c r="A591" s="1168"/>
      <c r="B591" s="1168"/>
      <c r="C591" s="1168"/>
      <c r="D591" s="1168"/>
      <c r="E591" s="1168"/>
      <c r="F591" s="1168"/>
      <c r="G591" s="1168"/>
      <c r="H591" s="1168"/>
      <c r="I591" s="1168"/>
      <c r="J591" s="1168"/>
      <c r="K591" s="1168"/>
      <c r="L591" s="1168"/>
      <c r="M591" s="1168"/>
      <c r="N591" s="1168"/>
      <c r="O591" s="1168"/>
      <c r="P591" s="1168"/>
      <c r="Q591" s="1168"/>
      <c r="R591" s="1168"/>
      <c r="S591" s="1168"/>
      <c r="T591" s="1168"/>
      <c r="U591" s="1168"/>
      <c r="V591" s="1168"/>
      <c r="W591" s="1168"/>
      <c r="X591" s="1168"/>
      <c r="Y591" s="1168"/>
      <c r="Z591" s="1168"/>
    </row>
    <row r="592" spans="1:26" ht="14.25" customHeight="1">
      <c r="A592" s="1168"/>
      <c r="B592" s="1168"/>
      <c r="C592" s="1168"/>
      <c r="D592" s="1168"/>
      <c r="E592" s="1168"/>
      <c r="F592" s="1168"/>
      <c r="G592" s="1168"/>
      <c r="H592" s="1168"/>
      <c r="I592" s="1168"/>
      <c r="J592" s="1168"/>
      <c r="K592" s="1168"/>
      <c r="L592" s="1168"/>
      <c r="M592" s="1168"/>
      <c r="N592" s="1168"/>
      <c r="O592" s="1168"/>
      <c r="P592" s="1168"/>
      <c r="Q592" s="1168"/>
      <c r="R592" s="1168"/>
      <c r="S592" s="1168"/>
      <c r="T592" s="1168"/>
      <c r="U592" s="1168"/>
      <c r="V592" s="1168"/>
      <c r="W592" s="1168"/>
      <c r="X592" s="1168"/>
      <c r="Y592" s="1168"/>
      <c r="Z592" s="1168"/>
    </row>
    <row r="593" spans="1:26" ht="14.25" customHeight="1">
      <c r="A593" s="1168"/>
      <c r="B593" s="1168"/>
      <c r="C593" s="1168"/>
      <c r="D593" s="1168"/>
      <c r="E593" s="1168"/>
      <c r="F593" s="1168"/>
      <c r="G593" s="1168"/>
      <c r="H593" s="1168"/>
      <c r="I593" s="1168"/>
      <c r="J593" s="1168"/>
      <c r="K593" s="1168"/>
      <c r="L593" s="1168"/>
      <c r="M593" s="1168"/>
      <c r="N593" s="1168"/>
      <c r="O593" s="1168"/>
      <c r="P593" s="1168"/>
      <c r="Q593" s="1168"/>
      <c r="R593" s="1168"/>
      <c r="S593" s="1168"/>
      <c r="T593" s="1168"/>
      <c r="U593" s="1168"/>
      <c r="V593" s="1168"/>
      <c r="W593" s="1168"/>
      <c r="X593" s="1168"/>
      <c r="Y593" s="1168"/>
      <c r="Z593" s="1168"/>
    </row>
    <row r="594" spans="1:26" ht="14.25" customHeight="1">
      <c r="A594" s="1168"/>
      <c r="B594" s="1168"/>
      <c r="C594" s="1168"/>
      <c r="D594" s="1168"/>
      <c r="E594" s="1168"/>
      <c r="F594" s="1168"/>
      <c r="G594" s="1168"/>
      <c r="H594" s="1168"/>
      <c r="I594" s="1168"/>
      <c r="J594" s="1168"/>
      <c r="K594" s="1168"/>
      <c r="L594" s="1168"/>
      <c r="M594" s="1168"/>
      <c r="N594" s="1168"/>
      <c r="O594" s="1168"/>
      <c r="P594" s="1168"/>
      <c r="Q594" s="1168"/>
      <c r="R594" s="1168"/>
      <c r="S594" s="1168"/>
      <c r="T594" s="1168"/>
      <c r="U594" s="1168"/>
      <c r="V594" s="1168"/>
      <c r="W594" s="1168"/>
      <c r="X594" s="1168"/>
      <c r="Y594" s="1168"/>
      <c r="Z594" s="1168"/>
    </row>
    <row r="595" spans="1:26" ht="14.25" customHeight="1">
      <c r="A595" s="1168"/>
      <c r="B595" s="1168"/>
      <c r="C595" s="1168"/>
      <c r="D595" s="1168"/>
      <c r="E595" s="1168"/>
      <c r="F595" s="1168"/>
      <c r="G595" s="1168"/>
      <c r="H595" s="1168"/>
      <c r="I595" s="1168"/>
      <c r="J595" s="1168"/>
      <c r="K595" s="1168"/>
      <c r="L595" s="1168"/>
      <c r="M595" s="1168"/>
      <c r="N595" s="1168"/>
      <c r="O595" s="1168"/>
      <c r="P595" s="1168"/>
      <c r="Q595" s="1168"/>
      <c r="R595" s="1168"/>
      <c r="S595" s="1168"/>
      <c r="T595" s="1168"/>
      <c r="U595" s="1168"/>
      <c r="V595" s="1168"/>
      <c r="W595" s="1168"/>
      <c r="X595" s="1168"/>
      <c r="Y595" s="1168"/>
      <c r="Z595" s="1168"/>
    </row>
    <row r="596" spans="1:26" ht="14.25" customHeight="1">
      <c r="A596" s="1168"/>
      <c r="B596" s="1168"/>
      <c r="C596" s="1168"/>
      <c r="D596" s="1168"/>
      <c r="E596" s="1168"/>
      <c r="F596" s="1168"/>
      <c r="G596" s="1168"/>
      <c r="H596" s="1168"/>
      <c r="I596" s="1168"/>
      <c r="J596" s="1168"/>
      <c r="K596" s="1168"/>
      <c r="L596" s="1168"/>
      <c r="M596" s="1168"/>
      <c r="N596" s="1168"/>
      <c r="O596" s="1168"/>
      <c r="P596" s="1168"/>
      <c r="Q596" s="1168"/>
      <c r="R596" s="1168"/>
      <c r="S596" s="1168"/>
      <c r="T596" s="1168"/>
      <c r="U596" s="1168"/>
      <c r="V596" s="1168"/>
      <c r="W596" s="1168"/>
      <c r="X596" s="1168"/>
      <c r="Y596" s="1168"/>
      <c r="Z596" s="1168"/>
    </row>
    <row r="597" spans="1:26" ht="14.25" customHeight="1">
      <c r="A597" s="1168"/>
      <c r="B597" s="1168"/>
      <c r="C597" s="1168"/>
      <c r="D597" s="1168"/>
      <c r="E597" s="1168"/>
      <c r="F597" s="1168"/>
      <c r="G597" s="1168"/>
      <c r="H597" s="1168"/>
      <c r="I597" s="1168"/>
      <c r="J597" s="1168"/>
      <c r="K597" s="1168"/>
      <c r="L597" s="1168"/>
      <c r="M597" s="1168"/>
      <c r="N597" s="1168"/>
      <c r="O597" s="1168"/>
      <c r="P597" s="1168"/>
      <c r="Q597" s="1168"/>
      <c r="R597" s="1168"/>
      <c r="S597" s="1168"/>
      <c r="T597" s="1168"/>
      <c r="U597" s="1168"/>
      <c r="V597" s="1168"/>
      <c r="W597" s="1168"/>
      <c r="X597" s="1168"/>
      <c r="Y597" s="1168"/>
      <c r="Z597" s="1168"/>
    </row>
    <row r="598" spans="1:26" ht="14.25" customHeight="1">
      <c r="A598" s="1168"/>
      <c r="B598" s="1168"/>
      <c r="C598" s="1168"/>
      <c r="D598" s="1168"/>
      <c r="E598" s="1168"/>
      <c r="F598" s="1168"/>
      <c r="G598" s="1168"/>
      <c r="H598" s="1168"/>
      <c r="I598" s="1168"/>
      <c r="J598" s="1168"/>
      <c r="K598" s="1168"/>
      <c r="L598" s="1168"/>
      <c r="M598" s="1168"/>
      <c r="N598" s="1168"/>
      <c r="O598" s="1168"/>
      <c r="P598" s="1168"/>
      <c r="Q598" s="1168"/>
      <c r="R598" s="1168"/>
      <c r="S598" s="1168"/>
      <c r="T598" s="1168"/>
      <c r="U598" s="1168"/>
      <c r="V598" s="1168"/>
      <c r="W598" s="1168"/>
      <c r="X598" s="1168"/>
      <c r="Y598" s="1168"/>
      <c r="Z598" s="1168"/>
    </row>
    <row r="599" spans="1:26" ht="14.25" customHeight="1">
      <c r="A599" s="1168"/>
      <c r="B599" s="1168"/>
      <c r="C599" s="1168"/>
      <c r="D599" s="1168"/>
      <c r="E599" s="1168"/>
      <c r="F599" s="1168"/>
      <c r="G599" s="1168"/>
      <c r="H599" s="1168"/>
      <c r="I599" s="1168"/>
      <c r="J599" s="1168"/>
      <c r="K599" s="1168"/>
      <c r="L599" s="1168"/>
      <c r="M599" s="1168"/>
      <c r="N599" s="1168"/>
      <c r="O599" s="1168"/>
      <c r="P599" s="1168"/>
      <c r="Q599" s="1168"/>
      <c r="R599" s="1168"/>
      <c r="S599" s="1168"/>
      <c r="T599" s="1168"/>
      <c r="U599" s="1168"/>
      <c r="V599" s="1168"/>
      <c r="W599" s="1168"/>
      <c r="X599" s="1168"/>
      <c r="Y599" s="1168"/>
      <c r="Z599" s="1168"/>
    </row>
    <row r="600" spans="1:26" ht="14.25" customHeight="1">
      <c r="A600" s="1168"/>
      <c r="B600" s="1168"/>
      <c r="C600" s="1168"/>
      <c r="D600" s="1168"/>
      <c r="E600" s="1168"/>
      <c r="F600" s="1168"/>
      <c r="G600" s="1168"/>
      <c r="H600" s="1168"/>
      <c r="I600" s="1168"/>
      <c r="J600" s="1168"/>
      <c r="K600" s="1168"/>
      <c r="L600" s="1168"/>
      <c r="M600" s="1168"/>
      <c r="N600" s="1168"/>
      <c r="O600" s="1168"/>
      <c r="P600" s="1168"/>
      <c r="Q600" s="1168"/>
      <c r="R600" s="1168"/>
      <c r="S600" s="1168"/>
      <c r="T600" s="1168"/>
      <c r="U600" s="1168"/>
      <c r="V600" s="1168"/>
      <c r="W600" s="1168"/>
      <c r="X600" s="1168"/>
      <c r="Y600" s="1168"/>
      <c r="Z600" s="1168"/>
    </row>
    <row r="601" spans="1:26" ht="14.25" customHeight="1">
      <c r="A601" s="1168"/>
      <c r="B601" s="1168"/>
      <c r="C601" s="1168"/>
      <c r="D601" s="1168"/>
      <c r="E601" s="1168"/>
      <c r="F601" s="1168"/>
      <c r="G601" s="1168"/>
      <c r="H601" s="1168"/>
      <c r="I601" s="1168"/>
      <c r="J601" s="1168"/>
      <c r="K601" s="1168"/>
      <c r="L601" s="1168"/>
      <c r="M601" s="1168"/>
      <c r="N601" s="1168"/>
      <c r="O601" s="1168"/>
      <c r="P601" s="1168"/>
      <c r="Q601" s="1168"/>
      <c r="R601" s="1168"/>
      <c r="S601" s="1168"/>
      <c r="T601" s="1168"/>
      <c r="U601" s="1168"/>
      <c r="V601" s="1168"/>
      <c r="W601" s="1168"/>
      <c r="X601" s="1168"/>
      <c r="Y601" s="1168"/>
      <c r="Z601" s="1168"/>
    </row>
    <row r="602" spans="1:26" ht="14.25" customHeight="1">
      <c r="A602" s="1168"/>
      <c r="B602" s="1168"/>
      <c r="C602" s="1168"/>
      <c r="D602" s="1168"/>
      <c r="E602" s="1168"/>
      <c r="F602" s="1168"/>
      <c r="G602" s="1168"/>
      <c r="H602" s="1168"/>
      <c r="I602" s="1168"/>
      <c r="J602" s="1168"/>
      <c r="K602" s="1168"/>
      <c r="L602" s="1168"/>
      <c r="M602" s="1168"/>
      <c r="N602" s="1168"/>
      <c r="O602" s="1168"/>
      <c r="P602" s="1168"/>
      <c r="Q602" s="1168"/>
      <c r="R602" s="1168"/>
      <c r="S602" s="1168"/>
      <c r="T602" s="1168"/>
      <c r="U602" s="1168"/>
      <c r="V602" s="1168"/>
      <c r="W602" s="1168"/>
      <c r="X602" s="1168"/>
      <c r="Y602" s="1168"/>
      <c r="Z602" s="1168"/>
    </row>
    <row r="603" spans="1:26" ht="14.25" customHeight="1">
      <c r="A603" s="1168"/>
      <c r="B603" s="1168"/>
      <c r="C603" s="1168"/>
      <c r="D603" s="1168"/>
      <c r="E603" s="1168"/>
      <c r="F603" s="1168"/>
      <c r="G603" s="1168"/>
      <c r="H603" s="1168"/>
      <c r="I603" s="1168"/>
      <c r="J603" s="1168"/>
      <c r="K603" s="1168"/>
      <c r="L603" s="1168"/>
      <c r="M603" s="1168"/>
      <c r="N603" s="1168"/>
      <c r="O603" s="1168"/>
      <c r="P603" s="1168"/>
      <c r="Q603" s="1168"/>
      <c r="R603" s="1168"/>
      <c r="S603" s="1168"/>
      <c r="T603" s="1168"/>
      <c r="U603" s="1168"/>
      <c r="V603" s="1168"/>
      <c r="W603" s="1168"/>
      <c r="X603" s="1168"/>
      <c r="Y603" s="1168"/>
      <c r="Z603" s="1168"/>
    </row>
    <row r="604" spans="1:26" ht="14.25" customHeight="1">
      <c r="A604" s="1168"/>
      <c r="B604" s="1168"/>
      <c r="C604" s="1168"/>
      <c r="D604" s="1168"/>
      <c r="E604" s="1168"/>
      <c r="F604" s="1168"/>
      <c r="G604" s="1168"/>
      <c r="H604" s="1168"/>
      <c r="I604" s="1168"/>
      <c r="J604" s="1168"/>
      <c r="K604" s="1168"/>
      <c r="L604" s="1168"/>
      <c r="M604" s="1168"/>
      <c r="N604" s="1168"/>
      <c r="O604" s="1168"/>
      <c r="P604" s="1168"/>
      <c r="Q604" s="1168"/>
      <c r="R604" s="1168"/>
      <c r="S604" s="1168"/>
      <c r="T604" s="1168"/>
      <c r="U604" s="1168"/>
      <c r="V604" s="1168"/>
      <c r="W604" s="1168"/>
      <c r="X604" s="1168"/>
      <c r="Y604" s="1168"/>
      <c r="Z604" s="1168"/>
    </row>
    <row r="605" spans="1:26" ht="14.25" customHeight="1">
      <c r="A605" s="1168"/>
      <c r="B605" s="1168"/>
      <c r="C605" s="1168"/>
      <c r="D605" s="1168"/>
      <c r="E605" s="1168"/>
      <c r="F605" s="1168"/>
      <c r="G605" s="1168"/>
      <c r="H605" s="1168"/>
      <c r="I605" s="1168"/>
      <c r="J605" s="1168"/>
      <c r="K605" s="1168"/>
      <c r="L605" s="1168"/>
      <c r="M605" s="1168"/>
      <c r="N605" s="1168"/>
      <c r="O605" s="1168"/>
      <c r="P605" s="1168"/>
      <c r="Q605" s="1168"/>
      <c r="R605" s="1168"/>
      <c r="S605" s="1168"/>
      <c r="T605" s="1168"/>
      <c r="U605" s="1168"/>
      <c r="V605" s="1168"/>
      <c r="W605" s="1168"/>
      <c r="X605" s="1168"/>
      <c r="Y605" s="1168"/>
      <c r="Z605" s="1168"/>
    </row>
    <row r="606" spans="1:26" ht="14.25" customHeight="1">
      <c r="A606" s="1168"/>
      <c r="B606" s="1168"/>
      <c r="C606" s="1168"/>
      <c r="D606" s="1168"/>
      <c r="E606" s="1168"/>
      <c r="F606" s="1168"/>
      <c r="G606" s="1168"/>
      <c r="H606" s="1168"/>
      <c r="I606" s="1168"/>
      <c r="J606" s="1168"/>
      <c r="K606" s="1168"/>
      <c r="L606" s="1168"/>
      <c r="M606" s="1168"/>
      <c r="N606" s="1168"/>
      <c r="O606" s="1168"/>
      <c r="P606" s="1168"/>
      <c r="Q606" s="1168"/>
      <c r="R606" s="1168"/>
      <c r="S606" s="1168"/>
      <c r="T606" s="1168"/>
      <c r="U606" s="1168"/>
      <c r="V606" s="1168"/>
      <c r="W606" s="1168"/>
      <c r="X606" s="1168"/>
      <c r="Y606" s="1168"/>
      <c r="Z606" s="1168"/>
    </row>
    <row r="607" spans="1:26" ht="14.25" customHeight="1">
      <c r="A607" s="1168"/>
      <c r="B607" s="1168"/>
      <c r="C607" s="1168"/>
      <c r="D607" s="1168"/>
      <c r="E607" s="1168"/>
      <c r="F607" s="1168"/>
      <c r="G607" s="1168"/>
      <c r="H607" s="1168"/>
      <c r="I607" s="1168"/>
      <c r="J607" s="1168"/>
      <c r="K607" s="1168"/>
      <c r="L607" s="1168"/>
      <c r="M607" s="1168"/>
      <c r="N607" s="1168"/>
      <c r="O607" s="1168"/>
      <c r="P607" s="1168"/>
      <c r="Q607" s="1168"/>
      <c r="R607" s="1168"/>
      <c r="S607" s="1168"/>
      <c r="T607" s="1168"/>
      <c r="U607" s="1168"/>
      <c r="V607" s="1168"/>
      <c r="W607" s="1168"/>
      <c r="X607" s="1168"/>
      <c r="Y607" s="1168"/>
      <c r="Z607" s="1168"/>
    </row>
    <row r="608" spans="1:26" ht="14.25" customHeight="1">
      <c r="A608" s="1168"/>
      <c r="B608" s="1168"/>
      <c r="C608" s="1168"/>
      <c r="D608" s="1168"/>
      <c r="E608" s="1168"/>
      <c r="F608" s="1168"/>
      <c r="G608" s="1168"/>
      <c r="H608" s="1168"/>
      <c r="I608" s="1168"/>
      <c r="J608" s="1168"/>
      <c r="K608" s="1168"/>
      <c r="L608" s="1168"/>
      <c r="M608" s="1168"/>
      <c r="N608" s="1168"/>
      <c r="O608" s="1168"/>
      <c r="P608" s="1168"/>
      <c r="Q608" s="1168"/>
      <c r="R608" s="1168"/>
      <c r="S608" s="1168"/>
      <c r="T608" s="1168"/>
      <c r="U608" s="1168"/>
      <c r="V608" s="1168"/>
      <c r="W608" s="1168"/>
      <c r="X608" s="1168"/>
      <c r="Y608" s="1168"/>
      <c r="Z608" s="1168"/>
    </row>
    <row r="609" spans="1:26" ht="14.25" customHeight="1">
      <c r="A609" s="1168"/>
      <c r="B609" s="1168"/>
      <c r="C609" s="1168"/>
      <c r="D609" s="1168"/>
      <c r="E609" s="1168"/>
      <c r="F609" s="1168"/>
      <c r="G609" s="1168"/>
      <c r="H609" s="1168"/>
      <c r="I609" s="1168"/>
      <c r="J609" s="1168"/>
      <c r="K609" s="1168"/>
      <c r="L609" s="1168"/>
      <c r="M609" s="1168"/>
      <c r="N609" s="1168"/>
      <c r="O609" s="1168"/>
      <c r="P609" s="1168"/>
      <c r="Q609" s="1168"/>
      <c r="R609" s="1168"/>
      <c r="S609" s="1168"/>
      <c r="T609" s="1168"/>
      <c r="U609" s="1168"/>
      <c r="V609" s="1168"/>
      <c r="W609" s="1168"/>
      <c r="X609" s="1168"/>
      <c r="Y609" s="1168"/>
      <c r="Z609" s="1168"/>
    </row>
    <row r="610" spans="1:26" ht="14.25" customHeight="1">
      <c r="A610" s="1168"/>
      <c r="B610" s="1168"/>
      <c r="C610" s="1168"/>
      <c r="D610" s="1168"/>
      <c r="E610" s="1168"/>
      <c r="F610" s="1168"/>
      <c r="G610" s="1168"/>
      <c r="H610" s="1168"/>
      <c r="I610" s="1168"/>
      <c r="J610" s="1168"/>
      <c r="K610" s="1168"/>
      <c r="L610" s="1168"/>
      <c r="M610" s="1168"/>
      <c r="N610" s="1168"/>
      <c r="O610" s="1168"/>
      <c r="P610" s="1168"/>
      <c r="Q610" s="1168"/>
      <c r="R610" s="1168"/>
      <c r="S610" s="1168"/>
      <c r="T610" s="1168"/>
      <c r="U610" s="1168"/>
      <c r="V610" s="1168"/>
      <c r="W610" s="1168"/>
      <c r="X610" s="1168"/>
      <c r="Y610" s="1168"/>
      <c r="Z610" s="1168"/>
    </row>
    <row r="611" spans="1:26" ht="14.25" customHeight="1">
      <c r="A611" s="1168"/>
      <c r="B611" s="1168"/>
      <c r="C611" s="1168"/>
      <c r="D611" s="1168"/>
      <c r="E611" s="1168"/>
      <c r="F611" s="1168"/>
      <c r="G611" s="1168"/>
      <c r="H611" s="1168"/>
      <c r="I611" s="1168"/>
      <c r="J611" s="1168"/>
      <c r="K611" s="1168"/>
      <c r="L611" s="1168"/>
      <c r="M611" s="1168"/>
      <c r="N611" s="1168"/>
      <c r="O611" s="1168"/>
      <c r="P611" s="1168"/>
      <c r="Q611" s="1168"/>
      <c r="R611" s="1168"/>
      <c r="S611" s="1168"/>
      <c r="T611" s="1168"/>
      <c r="U611" s="1168"/>
      <c r="V611" s="1168"/>
      <c r="W611" s="1168"/>
      <c r="X611" s="1168"/>
      <c r="Y611" s="1168"/>
      <c r="Z611" s="1168"/>
    </row>
    <row r="612" spans="1:26" ht="14.25" customHeight="1">
      <c r="A612" s="1168"/>
      <c r="B612" s="1168"/>
      <c r="C612" s="1168"/>
      <c r="D612" s="1168"/>
      <c r="E612" s="1168"/>
      <c r="F612" s="1168"/>
      <c r="G612" s="1168"/>
      <c r="H612" s="1168"/>
      <c r="I612" s="1168"/>
      <c r="J612" s="1168"/>
      <c r="K612" s="1168"/>
      <c r="L612" s="1168"/>
      <c r="M612" s="1168"/>
      <c r="N612" s="1168"/>
      <c r="O612" s="1168"/>
      <c r="P612" s="1168"/>
      <c r="Q612" s="1168"/>
      <c r="R612" s="1168"/>
      <c r="S612" s="1168"/>
      <c r="T612" s="1168"/>
      <c r="U612" s="1168"/>
      <c r="V612" s="1168"/>
      <c r="W612" s="1168"/>
      <c r="X612" s="1168"/>
      <c r="Y612" s="1168"/>
      <c r="Z612" s="1168"/>
    </row>
    <row r="613" spans="1:26" ht="14.25" customHeight="1">
      <c r="A613" s="1168"/>
      <c r="B613" s="1168"/>
      <c r="C613" s="1168"/>
      <c r="D613" s="1168"/>
      <c r="E613" s="1168"/>
      <c r="F613" s="1168"/>
      <c r="G613" s="1168"/>
      <c r="H613" s="1168"/>
      <c r="I613" s="1168"/>
      <c r="J613" s="1168"/>
      <c r="K613" s="1168"/>
      <c r="L613" s="1168"/>
      <c r="M613" s="1168"/>
      <c r="N613" s="1168"/>
      <c r="O613" s="1168"/>
      <c r="P613" s="1168"/>
      <c r="Q613" s="1168"/>
      <c r="R613" s="1168"/>
      <c r="S613" s="1168"/>
      <c r="T613" s="1168"/>
      <c r="U613" s="1168"/>
      <c r="V613" s="1168"/>
      <c r="W613" s="1168"/>
      <c r="X613" s="1168"/>
      <c r="Y613" s="1168"/>
      <c r="Z613" s="1168"/>
    </row>
    <row r="614" spans="1:26" ht="14.25" customHeight="1">
      <c r="A614" s="1168"/>
      <c r="B614" s="1168"/>
      <c r="C614" s="1168"/>
      <c r="D614" s="1168"/>
      <c r="E614" s="1168"/>
      <c r="F614" s="1168"/>
      <c r="G614" s="1168"/>
      <c r="H614" s="1168"/>
      <c r="I614" s="1168"/>
      <c r="J614" s="1168"/>
      <c r="K614" s="1168"/>
      <c r="L614" s="1168"/>
      <c r="M614" s="1168"/>
      <c r="N614" s="1168"/>
      <c r="O614" s="1168"/>
      <c r="P614" s="1168"/>
      <c r="Q614" s="1168"/>
      <c r="R614" s="1168"/>
      <c r="S614" s="1168"/>
      <c r="T614" s="1168"/>
      <c r="U614" s="1168"/>
      <c r="V614" s="1168"/>
      <c r="W614" s="1168"/>
      <c r="X614" s="1168"/>
      <c r="Y614" s="1168"/>
      <c r="Z614" s="1168"/>
    </row>
    <row r="615" spans="1:26" ht="14.25" customHeight="1">
      <c r="A615" s="1168"/>
      <c r="B615" s="1168"/>
      <c r="C615" s="1168"/>
      <c r="D615" s="1168"/>
      <c r="E615" s="1168"/>
      <c r="F615" s="1168"/>
      <c r="G615" s="1168"/>
      <c r="H615" s="1168"/>
      <c r="I615" s="1168"/>
      <c r="J615" s="1168"/>
      <c r="K615" s="1168"/>
      <c r="L615" s="1168"/>
      <c r="M615" s="1168"/>
      <c r="N615" s="1168"/>
      <c r="O615" s="1168"/>
      <c r="P615" s="1168"/>
      <c r="Q615" s="1168"/>
      <c r="R615" s="1168"/>
      <c r="S615" s="1168"/>
      <c r="T615" s="1168"/>
      <c r="U615" s="1168"/>
      <c r="V615" s="1168"/>
      <c r="W615" s="1168"/>
      <c r="X615" s="1168"/>
      <c r="Y615" s="1168"/>
      <c r="Z615" s="1168"/>
    </row>
    <row r="616" spans="1:26" ht="14.25" customHeight="1">
      <c r="A616" s="1168"/>
      <c r="B616" s="1168"/>
      <c r="C616" s="1168"/>
      <c r="D616" s="1168"/>
      <c r="E616" s="1168"/>
      <c r="F616" s="1168"/>
      <c r="G616" s="1168"/>
      <c r="H616" s="1168"/>
      <c r="I616" s="1168"/>
      <c r="J616" s="1168"/>
      <c r="K616" s="1168"/>
      <c r="L616" s="1168"/>
      <c r="M616" s="1168"/>
      <c r="N616" s="1168"/>
      <c r="O616" s="1168"/>
      <c r="P616" s="1168"/>
      <c r="Q616" s="1168"/>
      <c r="R616" s="1168"/>
      <c r="S616" s="1168"/>
      <c r="T616" s="1168"/>
      <c r="U616" s="1168"/>
      <c r="V616" s="1168"/>
      <c r="W616" s="1168"/>
      <c r="X616" s="1168"/>
      <c r="Y616" s="1168"/>
      <c r="Z616" s="1168"/>
    </row>
    <row r="617" spans="1:26" ht="14.25" customHeight="1">
      <c r="A617" s="1168"/>
      <c r="B617" s="1168"/>
      <c r="C617" s="1168"/>
      <c r="D617" s="1168"/>
      <c r="E617" s="1168"/>
      <c r="F617" s="1168"/>
      <c r="G617" s="1168"/>
      <c r="H617" s="1168"/>
      <c r="I617" s="1168"/>
      <c r="J617" s="1168"/>
      <c r="K617" s="1168"/>
      <c r="L617" s="1168"/>
      <c r="M617" s="1168"/>
      <c r="N617" s="1168"/>
      <c r="O617" s="1168"/>
      <c r="P617" s="1168"/>
      <c r="Q617" s="1168"/>
      <c r="R617" s="1168"/>
      <c r="S617" s="1168"/>
      <c r="T617" s="1168"/>
      <c r="U617" s="1168"/>
      <c r="V617" s="1168"/>
      <c r="W617" s="1168"/>
      <c r="X617" s="1168"/>
      <c r="Y617" s="1168"/>
      <c r="Z617" s="1168"/>
    </row>
    <row r="618" spans="1:26" ht="14.25" customHeight="1">
      <c r="A618" s="1168"/>
      <c r="B618" s="1168"/>
      <c r="C618" s="1168"/>
      <c r="D618" s="1168"/>
      <c r="E618" s="1168"/>
      <c r="F618" s="1168"/>
      <c r="G618" s="1168"/>
      <c r="H618" s="1168"/>
      <c r="I618" s="1168"/>
      <c r="J618" s="1168"/>
      <c r="K618" s="1168"/>
      <c r="L618" s="1168"/>
      <c r="M618" s="1168"/>
      <c r="N618" s="1168"/>
      <c r="O618" s="1168"/>
      <c r="P618" s="1168"/>
      <c r="Q618" s="1168"/>
      <c r="R618" s="1168"/>
      <c r="S618" s="1168"/>
      <c r="T618" s="1168"/>
      <c r="U618" s="1168"/>
      <c r="V618" s="1168"/>
      <c r="W618" s="1168"/>
      <c r="X618" s="1168"/>
      <c r="Y618" s="1168"/>
      <c r="Z618" s="1168"/>
    </row>
    <row r="619" spans="1:26" ht="14.25" customHeight="1">
      <c r="A619" s="1168"/>
      <c r="B619" s="1168"/>
      <c r="C619" s="1168"/>
      <c r="D619" s="1168"/>
      <c r="E619" s="1168"/>
      <c r="F619" s="1168"/>
      <c r="G619" s="1168"/>
      <c r="H619" s="1168"/>
      <c r="I619" s="1168"/>
      <c r="J619" s="1168"/>
      <c r="K619" s="1168"/>
      <c r="L619" s="1168"/>
      <c r="M619" s="1168"/>
      <c r="N619" s="1168"/>
      <c r="O619" s="1168"/>
      <c r="P619" s="1168"/>
      <c r="Q619" s="1168"/>
      <c r="R619" s="1168"/>
      <c r="S619" s="1168"/>
      <c r="T619" s="1168"/>
      <c r="U619" s="1168"/>
      <c r="V619" s="1168"/>
      <c r="W619" s="1168"/>
      <c r="X619" s="1168"/>
      <c r="Y619" s="1168"/>
      <c r="Z619" s="1168"/>
    </row>
    <row r="620" spans="1:26" ht="14.25" customHeight="1">
      <c r="A620" s="1168"/>
      <c r="B620" s="1168"/>
      <c r="C620" s="1168"/>
      <c r="D620" s="1168"/>
      <c r="E620" s="1168"/>
      <c r="F620" s="1168"/>
      <c r="G620" s="1168"/>
      <c r="H620" s="1168"/>
      <c r="I620" s="1168"/>
      <c r="J620" s="1168"/>
      <c r="K620" s="1168"/>
      <c r="L620" s="1168"/>
      <c r="M620" s="1168"/>
      <c r="N620" s="1168"/>
      <c r="O620" s="1168"/>
      <c r="P620" s="1168"/>
      <c r="Q620" s="1168"/>
      <c r="R620" s="1168"/>
      <c r="S620" s="1168"/>
      <c r="T620" s="1168"/>
      <c r="U620" s="1168"/>
      <c r="V620" s="1168"/>
      <c r="W620" s="1168"/>
      <c r="X620" s="1168"/>
      <c r="Y620" s="1168"/>
      <c r="Z620" s="1168"/>
    </row>
    <row r="621" spans="1:26" ht="14.25" customHeight="1">
      <c r="A621" s="1168"/>
      <c r="B621" s="1168"/>
      <c r="C621" s="1168"/>
      <c r="D621" s="1168"/>
      <c r="E621" s="1168"/>
      <c r="F621" s="1168"/>
      <c r="G621" s="1168"/>
      <c r="H621" s="1168"/>
      <c r="I621" s="1168"/>
      <c r="J621" s="1168"/>
      <c r="K621" s="1168"/>
      <c r="L621" s="1168"/>
      <c r="M621" s="1168"/>
      <c r="N621" s="1168"/>
      <c r="O621" s="1168"/>
      <c r="P621" s="1168"/>
      <c r="Q621" s="1168"/>
      <c r="R621" s="1168"/>
      <c r="S621" s="1168"/>
      <c r="T621" s="1168"/>
      <c r="U621" s="1168"/>
      <c r="V621" s="1168"/>
      <c r="W621" s="1168"/>
      <c r="X621" s="1168"/>
      <c r="Y621" s="1168"/>
      <c r="Z621" s="1168"/>
    </row>
    <row r="622" spans="1:26" ht="14.25" customHeight="1">
      <c r="A622" s="1168"/>
      <c r="B622" s="1168"/>
      <c r="C622" s="1168"/>
      <c r="D622" s="1168"/>
      <c r="E622" s="1168"/>
      <c r="F622" s="1168"/>
      <c r="G622" s="1168"/>
      <c r="H622" s="1168"/>
      <c r="I622" s="1168"/>
      <c r="J622" s="1168"/>
      <c r="K622" s="1168"/>
      <c r="L622" s="1168"/>
      <c r="M622" s="1168"/>
      <c r="N622" s="1168"/>
      <c r="O622" s="1168"/>
      <c r="P622" s="1168"/>
      <c r="Q622" s="1168"/>
      <c r="R622" s="1168"/>
      <c r="S622" s="1168"/>
      <c r="T622" s="1168"/>
      <c r="U622" s="1168"/>
      <c r="V622" s="1168"/>
      <c r="W622" s="1168"/>
      <c r="X622" s="1168"/>
      <c r="Y622" s="1168"/>
      <c r="Z622" s="1168"/>
    </row>
    <row r="623" spans="1:26" ht="14.25" customHeight="1">
      <c r="A623" s="1168"/>
      <c r="B623" s="1168"/>
      <c r="C623" s="1168"/>
      <c r="D623" s="1168"/>
      <c r="E623" s="1168"/>
      <c r="F623" s="1168"/>
      <c r="G623" s="1168"/>
      <c r="H623" s="1168"/>
      <c r="I623" s="1168"/>
      <c r="J623" s="1168"/>
      <c r="K623" s="1168"/>
      <c r="L623" s="1168"/>
      <c r="M623" s="1168"/>
      <c r="N623" s="1168"/>
      <c r="O623" s="1168"/>
      <c r="P623" s="1168"/>
      <c r="Q623" s="1168"/>
      <c r="R623" s="1168"/>
      <c r="S623" s="1168"/>
      <c r="T623" s="1168"/>
      <c r="U623" s="1168"/>
      <c r="V623" s="1168"/>
      <c r="W623" s="1168"/>
      <c r="X623" s="1168"/>
      <c r="Y623" s="1168"/>
      <c r="Z623" s="1168"/>
    </row>
    <row r="624" spans="1:26" ht="14.25" customHeight="1">
      <c r="A624" s="1168"/>
      <c r="B624" s="1168"/>
      <c r="C624" s="1168"/>
      <c r="D624" s="1168"/>
      <c r="E624" s="1168"/>
      <c r="F624" s="1168"/>
      <c r="G624" s="1168"/>
      <c r="H624" s="1168"/>
      <c r="I624" s="1168"/>
      <c r="J624" s="1168"/>
      <c r="K624" s="1168"/>
      <c r="L624" s="1168"/>
      <c r="M624" s="1168"/>
      <c r="N624" s="1168"/>
      <c r="O624" s="1168"/>
      <c r="P624" s="1168"/>
      <c r="Q624" s="1168"/>
      <c r="R624" s="1168"/>
      <c r="S624" s="1168"/>
      <c r="T624" s="1168"/>
      <c r="U624" s="1168"/>
      <c r="V624" s="1168"/>
      <c r="W624" s="1168"/>
      <c r="X624" s="1168"/>
      <c r="Y624" s="1168"/>
      <c r="Z624" s="1168"/>
    </row>
    <row r="625" spans="1:26" ht="14.25" customHeight="1">
      <c r="A625" s="1168"/>
      <c r="B625" s="1168"/>
      <c r="C625" s="1168"/>
      <c r="D625" s="1168"/>
      <c r="E625" s="1168"/>
      <c r="F625" s="1168"/>
      <c r="G625" s="1168"/>
      <c r="H625" s="1168"/>
      <c r="I625" s="1168"/>
      <c r="J625" s="1168"/>
      <c r="K625" s="1168"/>
      <c r="L625" s="1168"/>
      <c r="M625" s="1168"/>
      <c r="N625" s="1168"/>
      <c r="O625" s="1168"/>
      <c r="P625" s="1168"/>
      <c r="Q625" s="1168"/>
      <c r="R625" s="1168"/>
      <c r="S625" s="1168"/>
      <c r="T625" s="1168"/>
      <c r="U625" s="1168"/>
      <c r="V625" s="1168"/>
      <c r="W625" s="1168"/>
      <c r="X625" s="1168"/>
      <c r="Y625" s="1168"/>
      <c r="Z625" s="1168"/>
    </row>
    <row r="626" spans="1:26" ht="14.25" customHeight="1">
      <c r="A626" s="1168"/>
      <c r="B626" s="1168"/>
      <c r="C626" s="1168"/>
      <c r="D626" s="1168"/>
      <c r="E626" s="1168"/>
      <c r="F626" s="1168"/>
      <c r="G626" s="1168"/>
      <c r="H626" s="1168"/>
      <c r="I626" s="1168"/>
      <c r="J626" s="1168"/>
      <c r="K626" s="1168"/>
      <c r="L626" s="1168"/>
      <c r="M626" s="1168"/>
      <c r="N626" s="1168"/>
      <c r="O626" s="1168"/>
      <c r="P626" s="1168"/>
      <c r="Q626" s="1168"/>
      <c r="R626" s="1168"/>
      <c r="S626" s="1168"/>
      <c r="T626" s="1168"/>
      <c r="U626" s="1168"/>
      <c r="V626" s="1168"/>
      <c r="W626" s="1168"/>
      <c r="X626" s="1168"/>
      <c r="Y626" s="1168"/>
      <c r="Z626" s="1168"/>
    </row>
    <row r="627" spans="1:26" ht="14.25" customHeight="1">
      <c r="A627" s="1168"/>
      <c r="B627" s="1168"/>
      <c r="C627" s="1168"/>
      <c r="D627" s="1168"/>
      <c r="E627" s="1168"/>
      <c r="F627" s="1168"/>
      <c r="G627" s="1168"/>
      <c r="H627" s="1168"/>
      <c r="I627" s="1168"/>
      <c r="J627" s="1168"/>
      <c r="K627" s="1168"/>
      <c r="L627" s="1168"/>
      <c r="M627" s="1168"/>
      <c r="N627" s="1168"/>
      <c r="O627" s="1168"/>
      <c r="P627" s="1168"/>
      <c r="Q627" s="1168"/>
      <c r="R627" s="1168"/>
      <c r="S627" s="1168"/>
      <c r="T627" s="1168"/>
      <c r="U627" s="1168"/>
      <c r="V627" s="1168"/>
      <c r="W627" s="1168"/>
      <c r="X627" s="1168"/>
      <c r="Y627" s="1168"/>
      <c r="Z627" s="1168"/>
    </row>
    <row r="628" spans="1:26" ht="14.25" customHeight="1">
      <c r="A628" s="1168"/>
      <c r="B628" s="1168"/>
      <c r="C628" s="1168"/>
      <c r="D628" s="1168"/>
      <c r="E628" s="1168"/>
      <c r="F628" s="1168"/>
      <c r="G628" s="1168"/>
      <c r="H628" s="1168"/>
      <c r="I628" s="1168"/>
      <c r="J628" s="1168"/>
      <c r="K628" s="1168"/>
      <c r="L628" s="1168"/>
      <c r="M628" s="1168"/>
      <c r="N628" s="1168"/>
      <c r="O628" s="1168"/>
      <c r="P628" s="1168"/>
      <c r="Q628" s="1168"/>
      <c r="R628" s="1168"/>
      <c r="S628" s="1168"/>
      <c r="T628" s="1168"/>
      <c r="U628" s="1168"/>
      <c r="V628" s="1168"/>
      <c r="W628" s="1168"/>
      <c r="X628" s="1168"/>
      <c r="Y628" s="1168"/>
      <c r="Z628" s="1168"/>
    </row>
    <row r="629" spans="1:26" ht="14.25" customHeight="1">
      <c r="A629" s="1168"/>
      <c r="B629" s="1168"/>
      <c r="C629" s="1168"/>
      <c r="D629" s="1168"/>
      <c r="E629" s="1168"/>
      <c r="F629" s="1168"/>
      <c r="G629" s="1168"/>
      <c r="H629" s="1168"/>
      <c r="I629" s="1168"/>
      <c r="J629" s="1168"/>
      <c r="K629" s="1168"/>
      <c r="L629" s="1168"/>
      <c r="M629" s="1168"/>
      <c r="N629" s="1168"/>
      <c r="O629" s="1168"/>
      <c r="P629" s="1168"/>
      <c r="Q629" s="1168"/>
      <c r="R629" s="1168"/>
      <c r="S629" s="1168"/>
      <c r="T629" s="1168"/>
      <c r="U629" s="1168"/>
      <c r="V629" s="1168"/>
      <c r="W629" s="1168"/>
      <c r="X629" s="1168"/>
      <c r="Y629" s="1168"/>
      <c r="Z629" s="1168"/>
    </row>
    <row r="630" spans="1:26" ht="14.25" customHeight="1">
      <c r="A630" s="1168"/>
      <c r="B630" s="1168"/>
      <c r="C630" s="1168"/>
      <c r="D630" s="1168"/>
      <c r="E630" s="1168"/>
      <c r="F630" s="1168"/>
      <c r="G630" s="1168"/>
      <c r="H630" s="1168"/>
      <c r="I630" s="1168"/>
      <c r="J630" s="1168"/>
      <c r="K630" s="1168"/>
      <c r="L630" s="1168"/>
      <c r="M630" s="1168"/>
      <c r="N630" s="1168"/>
      <c r="O630" s="1168"/>
      <c r="P630" s="1168"/>
      <c r="Q630" s="1168"/>
      <c r="R630" s="1168"/>
      <c r="S630" s="1168"/>
      <c r="T630" s="1168"/>
      <c r="U630" s="1168"/>
      <c r="V630" s="1168"/>
      <c r="W630" s="1168"/>
      <c r="X630" s="1168"/>
      <c r="Y630" s="1168"/>
      <c r="Z630" s="1168"/>
    </row>
    <row r="631" spans="1:26" ht="14.25" customHeight="1">
      <c r="A631" s="1168"/>
      <c r="B631" s="1168"/>
      <c r="C631" s="1168"/>
      <c r="D631" s="1168"/>
      <c r="E631" s="1168"/>
      <c r="F631" s="1168"/>
      <c r="G631" s="1168"/>
      <c r="H631" s="1168"/>
      <c r="I631" s="1168"/>
      <c r="J631" s="1168"/>
      <c r="K631" s="1168"/>
      <c r="L631" s="1168"/>
      <c r="M631" s="1168"/>
      <c r="N631" s="1168"/>
      <c r="O631" s="1168"/>
      <c r="P631" s="1168"/>
      <c r="Q631" s="1168"/>
      <c r="R631" s="1168"/>
      <c r="S631" s="1168"/>
      <c r="T631" s="1168"/>
      <c r="U631" s="1168"/>
      <c r="V631" s="1168"/>
      <c r="W631" s="1168"/>
      <c r="X631" s="1168"/>
      <c r="Y631" s="1168"/>
      <c r="Z631" s="1168"/>
    </row>
    <row r="632" spans="1:26" ht="14.25" customHeight="1">
      <c r="A632" s="1168"/>
      <c r="B632" s="1168"/>
      <c r="C632" s="1168"/>
      <c r="D632" s="1168"/>
      <c r="E632" s="1168"/>
      <c r="F632" s="1168"/>
      <c r="G632" s="1168"/>
      <c r="H632" s="1168"/>
      <c r="I632" s="1168"/>
      <c r="J632" s="1168"/>
      <c r="K632" s="1168"/>
      <c r="L632" s="1168"/>
      <c r="M632" s="1168"/>
      <c r="N632" s="1168"/>
      <c r="O632" s="1168"/>
      <c r="P632" s="1168"/>
      <c r="Q632" s="1168"/>
      <c r="R632" s="1168"/>
      <c r="S632" s="1168"/>
      <c r="T632" s="1168"/>
      <c r="U632" s="1168"/>
      <c r="V632" s="1168"/>
      <c r="W632" s="1168"/>
      <c r="X632" s="1168"/>
      <c r="Y632" s="1168"/>
      <c r="Z632" s="1168"/>
    </row>
    <row r="633" spans="1:26" ht="14.25" customHeight="1">
      <c r="A633" s="1168"/>
      <c r="B633" s="1168"/>
      <c r="C633" s="1168"/>
      <c r="D633" s="1168"/>
      <c r="E633" s="1168"/>
      <c r="F633" s="1168"/>
      <c r="G633" s="1168"/>
      <c r="H633" s="1168"/>
      <c r="I633" s="1168"/>
      <c r="J633" s="1168"/>
      <c r="K633" s="1168"/>
      <c r="L633" s="1168"/>
      <c r="M633" s="1168"/>
      <c r="N633" s="1168"/>
      <c r="O633" s="1168"/>
      <c r="P633" s="1168"/>
      <c r="Q633" s="1168"/>
      <c r="R633" s="1168"/>
      <c r="S633" s="1168"/>
      <c r="T633" s="1168"/>
      <c r="U633" s="1168"/>
      <c r="V633" s="1168"/>
      <c r="W633" s="1168"/>
      <c r="X633" s="1168"/>
      <c r="Y633" s="1168"/>
      <c r="Z633" s="1168"/>
    </row>
    <row r="634" spans="1:26" ht="14.25" customHeight="1">
      <c r="A634" s="1168"/>
      <c r="B634" s="1168"/>
      <c r="C634" s="1168"/>
      <c r="D634" s="1168"/>
      <c r="E634" s="1168"/>
      <c r="F634" s="1168"/>
      <c r="G634" s="1168"/>
      <c r="H634" s="1168"/>
      <c r="I634" s="1168"/>
      <c r="J634" s="1168"/>
      <c r="K634" s="1168"/>
      <c r="L634" s="1168"/>
      <c r="M634" s="1168"/>
      <c r="N634" s="1168"/>
      <c r="O634" s="1168"/>
      <c r="P634" s="1168"/>
      <c r="Q634" s="1168"/>
      <c r="R634" s="1168"/>
      <c r="S634" s="1168"/>
      <c r="T634" s="1168"/>
      <c r="U634" s="1168"/>
      <c r="V634" s="1168"/>
      <c r="W634" s="1168"/>
      <c r="X634" s="1168"/>
      <c r="Y634" s="1168"/>
      <c r="Z634" s="1168"/>
    </row>
    <row r="635" spans="1:26" ht="14.25" customHeight="1">
      <c r="A635" s="1168"/>
      <c r="B635" s="1168"/>
      <c r="C635" s="1168"/>
      <c r="D635" s="1168"/>
      <c r="E635" s="1168"/>
      <c r="F635" s="1168"/>
      <c r="G635" s="1168"/>
      <c r="H635" s="1168"/>
      <c r="I635" s="1168"/>
      <c r="J635" s="1168"/>
      <c r="K635" s="1168"/>
      <c r="L635" s="1168"/>
      <c r="M635" s="1168"/>
      <c r="N635" s="1168"/>
      <c r="O635" s="1168"/>
      <c r="P635" s="1168"/>
      <c r="Q635" s="1168"/>
      <c r="R635" s="1168"/>
      <c r="S635" s="1168"/>
      <c r="T635" s="1168"/>
      <c r="U635" s="1168"/>
      <c r="V635" s="1168"/>
      <c r="W635" s="1168"/>
      <c r="X635" s="1168"/>
      <c r="Y635" s="1168"/>
      <c r="Z635" s="1168"/>
    </row>
    <row r="636" spans="1:26" ht="14.25" customHeight="1">
      <c r="A636" s="1168"/>
      <c r="B636" s="1168"/>
      <c r="C636" s="1168"/>
      <c r="D636" s="1168"/>
      <c r="E636" s="1168"/>
      <c r="F636" s="1168"/>
      <c r="G636" s="1168"/>
      <c r="H636" s="1168"/>
      <c r="I636" s="1168"/>
      <c r="J636" s="1168"/>
      <c r="K636" s="1168"/>
      <c r="L636" s="1168"/>
      <c r="M636" s="1168"/>
      <c r="N636" s="1168"/>
      <c r="O636" s="1168"/>
      <c r="P636" s="1168"/>
      <c r="Q636" s="1168"/>
      <c r="R636" s="1168"/>
      <c r="S636" s="1168"/>
      <c r="T636" s="1168"/>
      <c r="U636" s="1168"/>
      <c r="V636" s="1168"/>
      <c r="W636" s="1168"/>
      <c r="X636" s="1168"/>
      <c r="Y636" s="1168"/>
      <c r="Z636" s="1168"/>
    </row>
    <row r="637" spans="1:26" ht="14.25" customHeight="1">
      <c r="A637" s="1168"/>
      <c r="B637" s="1168"/>
      <c r="C637" s="1168"/>
      <c r="D637" s="1168"/>
      <c r="E637" s="1168"/>
      <c r="F637" s="1168"/>
      <c r="G637" s="1168"/>
      <c r="H637" s="1168"/>
      <c r="I637" s="1168"/>
      <c r="J637" s="1168"/>
      <c r="K637" s="1168"/>
      <c r="L637" s="1168"/>
      <c r="M637" s="1168"/>
      <c r="N637" s="1168"/>
      <c r="O637" s="1168"/>
      <c r="P637" s="1168"/>
      <c r="Q637" s="1168"/>
      <c r="R637" s="1168"/>
      <c r="S637" s="1168"/>
      <c r="T637" s="1168"/>
      <c r="U637" s="1168"/>
      <c r="V637" s="1168"/>
      <c r="W637" s="1168"/>
      <c r="X637" s="1168"/>
      <c r="Y637" s="1168"/>
      <c r="Z637" s="1168"/>
    </row>
    <row r="638" spans="1:26" ht="14.25" customHeight="1">
      <c r="A638" s="1168"/>
      <c r="B638" s="1168"/>
      <c r="C638" s="1168"/>
      <c r="D638" s="1168"/>
      <c r="E638" s="1168"/>
      <c r="F638" s="1168"/>
      <c r="G638" s="1168"/>
      <c r="H638" s="1168"/>
      <c r="I638" s="1168"/>
      <c r="J638" s="1168"/>
      <c r="K638" s="1168"/>
      <c r="L638" s="1168"/>
      <c r="M638" s="1168"/>
      <c r="N638" s="1168"/>
      <c r="O638" s="1168"/>
      <c r="P638" s="1168"/>
      <c r="Q638" s="1168"/>
      <c r="R638" s="1168"/>
      <c r="S638" s="1168"/>
      <c r="T638" s="1168"/>
      <c r="U638" s="1168"/>
      <c r="V638" s="1168"/>
      <c r="W638" s="1168"/>
      <c r="X638" s="1168"/>
      <c r="Y638" s="1168"/>
      <c r="Z638" s="1168"/>
    </row>
    <row r="639" spans="1:26" ht="14.25" customHeight="1">
      <c r="A639" s="1168"/>
      <c r="B639" s="1168"/>
      <c r="C639" s="1168"/>
      <c r="D639" s="1168"/>
      <c r="E639" s="1168"/>
      <c r="F639" s="1168"/>
      <c r="G639" s="1168"/>
      <c r="H639" s="1168"/>
      <c r="I639" s="1168"/>
      <c r="J639" s="1168"/>
      <c r="K639" s="1168"/>
      <c r="L639" s="1168"/>
      <c r="M639" s="1168"/>
      <c r="N639" s="1168"/>
      <c r="O639" s="1168"/>
      <c r="P639" s="1168"/>
      <c r="Q639" s="1168"/>
      <c r="R639" s="1168"/>
      <c r="S639" s="1168"/>
      <c r="T639" s="1168"/>
      <c r="U639" s="1168"/>
      <c r="V639" s="1168"/>
      <c r="W639" s="1168"/>
      <c r="X639" s="1168"/>
      <c r="Y639" s="1168"/>
      <c r="Z639" s="1168"/>
    </row>
    <row r="640" spans="1:26" ht="14.25" customHeight="1">
      <c r="A640" s="1168"/>
      <c r="B640" s="1168"/>
      <c r="C640" s="1168"/>
      <c r="D640" s="1168"/>
      <c r="E640" s="1168"/>
      <c r="F640" s="1168"/>
      <c r="G640" s="1168"/>
      <c r="H640" s="1168"/>
      <c r="I640" s="1168"/>
      <c r="J640" s="1168"/>
      <c r="K640" s="1168"/>
      <c r="L640" s="1168"/>
      <c r="M640" s="1168"/>
      <c r="N640" s="1168"/>
      <c r="O640" s="1168"/>
      <c r="P640" s="1168"/>
      <c r="Q640" s="1168"/>
      <c r="R640" s="1168"/>
      <c r="S640" s="1168"/>
      <c r="T640" s="1168"/>
      <c r="U640" s="1168"/>
      <c r="V640" s="1168"/>
      <c r="W640" s="1168"/>
      <c r="X640" s="1168"/>
      <c r="Y640" s="1168"/>
      <c r="Z640" s="1168"/>
    </row>
    <row r="641" spans="1:26" ht="14.25" customHeight="1">
      <c r="A641" s="1168"/>
      <c r="B641" s="1168"/>
      <c r="C641" s="1168"/>
      <c r="D641" s="1168"/>
      <c r="E641" s="1168"/>
      <c r="F641" s="1168"/>
      <c r="G641" s="1168"/>
      <c r="H641" s="1168"/>
      <c r="I641" s="1168"/>
      <c r="J641" s="1168"/>
      <c r="K641" s="1168"/>
      <c r="L641" s="1168"/>
      <c r="M641" s="1168"/>
      <c r="N641" s="1168"/>
      <c r="O641" s="1168"/>
      <c r="P641" s="1168"/>
      <c r="Q641" s="1168"/>
      <c r="R641" s="1168"/>
      <c r="S641" s="1168"/>
      <c r="T641" s="1168"/>
      <c r="U641" s="1168"/>
      <c r="V641" s="1168"/>
      <c r="W641" s="1168"/>
      <c r="X641" s="1168"/>
      <c r="Y641" s="1168"/>
      <c r="Z641" s="1168"/>
    </row>
    <row r="642" spans="1:26" ht="14.25" customHeight="1">
      <c r="A642" s="1168"/>
      <c r="B642" s="1168"/>
      <c r="C642" s="1168"/>
      <c r="D642" s="1168"/>
      <c r="E642" s="1168"/>
      <c r="F642" s="1168"/>
      <c r="G642" s="1168"/>
      <c r="H642" s="1168"/>
      <c r="I642" s="1168"/>
      <c r="J642" s="1168"/>
      <c r="K642" s="1168"/>
      <c r="L642" s="1168"/>
      <c r="M642" s="1168"/>
      <c r="N642" s="1168"/>
      <c r="O642" s="1168"/>
      <c r="P642" s="1168"/>
      <c r="Q642" s="1168"/>
      <c r="R642" s="1168"/>
      <c r="S642" s="1168"/>
      <c r="T642" s="1168"/>
      <c r="U642" s="1168"/>
      <c r="V642" s="1168"/>
      <c r="W642" s="1168"/>
      <c r="X642" s="1168"/>
      <c r="Y642" s="1168"/>
      <c r="Z642" s="1168"/>
    </row>
    <row r="643" spans="1:26" ht="14.25" customHeight="1">
      <c r="A643" s="1168"/>
      <c r="B643" s="1168"/>
      <c r="C643" s="1168"/>
      <c r="D643" s="1168"/>
      <c r="E643" s="1168"/>
      <c r="F643" s="1168"/>
      <c r="G643" s="1168"/>
      <c r="H643" s="1168"/>
      <c r="I643" s="1168"/>
      <c r="J643" s="1168"/>
      <c r="K643" s="1168"/>
      <c r="L643" s="1168"/>
      <c r="M643" s="1168"/>
      <c r="N643" s="1168"/>
      <c r="O643" s="1168"/>
      <c r="P643" s="1168"/>
      <c r="Q643" s="1168"/>
      <c r="R643" s="1168"/>
      <c r="S643" s="1168"/>
      <c r="T643" s="1168"/>
      <c r="U643" s="1168"/>
      <c r="V643" s="1168"/>
      <c r="W643" s="1168"/>
      <c r="X643" s="1168"/>
      <c r="Y643" s="1168"/>
      <c r="Z643" s="1168"/>
    </row>
    <row r="644" spans="1:26" ht="14.25" customHeight="1">
      <c r="A644" s="1168"/>
      <c r="B644" s="1168"/>
      <c r="C644" s="1168"/>
      <c r="D644" s="1168"/>
      <c r="E644" s="1168"/>
      <c r="F644" s="1168"/>
      <c r="G644" s="1168"/>
      <c r="H644" s="1168"/>
      <c r="I644" s="1168"/>
      <c r="J644" s="1168"/>
      <c r="K644" s="1168"/>
      <c r="L644" s="1168"/>
      <c r="M644" s="1168"/>
      <c r="N644" s="1168"/>
      <c r="O644" s="1168"/>
      <c r="P644" s="1168"/>
      <c r="Q644" s="1168"/>
      <c r="R644" s="1168"/>
      <c r="S644" s="1168"/>
      <c r="T644" s="1168"/>
      <c r="U644" s="1168"/>
      <c r="V644" s="1168"/>
      <c r="W644" s="1168"/>
      <c r="X644" s="1168"/>
      <c r="Y644" s="1168"/>
      <c r="Z644" s="1168"/>
    </row>
    <row r="645" spans="1:26" ht="14.25" customHeight="1">
      <c r="A645" s="1168"/>
      <c r="B645" s="1168"/>
      <c r="C645" s="1168"/>
      <c r="D645" s="1168"/>
      <c r="E645" s="1168"/>
      <c r="F645" s="1168"/>
      <c r="G645" s="1168"/>
      <c r="H645" s="1168"/>
      <c r="I645" s="1168"/>
      <c r="J645" s="1168"/>
      <c r="K645" s="1168"/>
      <c r="L645" s="1168"/>
      <c r="M645" s="1168"/>
      <c r="N645" s="1168"/>
      <c r="O645" s="1168"/>
      <c r="P645" s="1168"/>
      <c r="Q645" s="1168"/>
      <c r="R645" s="1168"/>
      <c r="S645" s="1168"/>
      <c r="T645" s="1168"/>
      <c r="U645" s="1168"/>
      <c r="V645" s="1168"/>
      <c r="W645" s="1168"/>
      <c r="X645" s="1168"/>
      <c r="Y645" s="1168"/>
      <c r="Z645" s="1168"/>
    </row>
    <row r="646" spans="1:26" ht="14.25" customHeight="1">
      <c r="A646" s="1168"/>
      <c r="B646" s="1168"/>
      <c r="C646" s="1168"/>
      <c r="D646" s="1168"/>
      <c r="E646" s="1168"/>
      <c r="F646" s="1168"/>
      <c r="G646" s="1168"/>
      <c r="H646" s="1168"/>
      <c r="I646" s="1168"/>
      <c r="J646" s="1168"/>
      <c r="K646" s="1168"/>
      <c r="L646" s="1168"/>
      <c r="M646" s="1168"/>
      <c r="N646" s="1168"/>
      <c r="O646" s="1168"/>
      <c r="P646" s="1168"/>
      <c r="Q646" s="1168"/>
      <c r="R646" s="1168"/>
      <c r="S646" s="1168"/>
      <c r="T646" s="1168"/>
      <c r="U646" s="1168"/>
      <c r="V646" s="1168"/>
      <c r="W646" s="1168"/>
      <c r="X646" s="1168"/>
      <c r="Y646" s="1168"/>
      <c r="Z646" s="1168"/>
    </row>
    <row r="647" spans="1:26" ht="14.25" customHeight="1">
      <c r="A647" s="1168"/>
      <c r="B647" s="1168"/>
      <c r="C647" s="1168"/>
      <c r="D647" s="1168"/>
      <c r="E647" s="1168"/>
      <c r="F647" s="1168"/>
      <c r="G647" s="1168"/>
      <c r="H647" s="1168"/>
      <c r="I647" s="1168"/>
      <c r="J647" s="1168"/>
      <c r="K647" s="1168"/>
      <c r="L647" s="1168"/>
      <c r="M647" s="1168"/>
      <c r="N647" s="1168"/>
      <c r="O647" s="1168"/>
      <c r="P647" s="1168"/>
      <c r="Q647" s="1168"/>
      <c r="R647" s="1168"/>
      <c r="S647" s="1168"/>
      <c r="T647" s="1168"/>
      <c r="U647" s="1168"/>
      <c r="V647" s="1168"/>
      <c r="W647" s="1168"/>
      <c r="X647" s="1168"/>
      <c r="Y647" s="1168"/>
      <c r="Z647" s="1168"/>
    </row>
    <row r="648" spans="1:26" ht="14.25" customHeight="1">
      <c r="A648" s="1168"/>
      <c r="B648" s="1168"/>
      <c r="C648" s="1168"/>
      <c r="D648" s="1168"/>
      <c r="E648" s="1168"/>
      <c r="F648" s="1168"/>
      <c r="G648" s="1168"/>
      <c r="H648" s="1168"/>
      <c r="I648" s="1168"/>
      <c r="J648" s="1168"/>
      <c r="K648" s="1168"/>
      <c r="L648" s="1168"/>
      <c r="M648" s="1168"/>
      <c r="N648" s="1168"/>
      <c r="O648" s="1168"/>
      <c r="P648" s="1168"/>
      <c r="Q648" s="1168"/>
      <c r="R648" s="1168"/>
      <c r="S648" s="1168"/>
      <c r="T648" s="1168"/>
      <c r="U648" s="1168"/>
      <c r="V648" s="1168"/>
      <c r="W648" s="1168"/>
      <c r="X648" s="1168"/>
      <c r="Y648" s="1168"/>
      <c r="Z648" s="1168"/>
    </row>
    <row r="649" spans="1:26" ht="14.25" customHeight="1">
      <c r="A649" s="1168"/>
      <c r="B649" s="1168"/>
      <c r="C649" s="1168"/>
      <c r="D649" s="1168"/>
      <c r="E649" s="1168"/>
      <c r="F649" s="1168"/>
      <c r="G649" s="1168"/>
      <c r="H649" s="1168"/>
      <c r="I649" s="1168"/>
      <c r="J649" s="1168"/>
      <c r="K649" s="1168"/>
      <c r="L649" s="1168"/>
      <c r="M649" s="1168"/>
      <c r="N649" s="1168"/>
      <c r="O649" s="1168"/>
      <c r="P649" s="1168"/>
      <c r="Q649" s="1168"/>
      <c r="R649" s="1168"/>
      <c r="S649" s="1168"/>
      <c r="T649" s="1168"/>
      <c r="U649" s="1168"/>
      <c r="V649" s="1168"/>
      <c r="W649" s="1168"/>
      <c r="X649" s="1168"/>
      <c r="Y649" s="1168"/>
      <c r="Z649" s="1168"/>
    </row>
    <row r="650" spans="1:26" ht="14.25" customHeight="1">
      <c r="A650" s="1168"/>
      <c r="B650" s="1168"/>
      <c r="C650" s="1168"/>
      <c r="D650" s="1168"/>
      <c r="E650" s="1168"/>
      <c r="F650" s="1168"/>
      <c r="G650" s="1168"/>
      <c r="H650" s="1168"/>
      <c r="I650" s="1168"/>
      <c r="J650" s="1168"/>
      <c r="K650" s="1168"/>
      <c r="L650" s="1168"/>
      <c r="M650" s="1168"/>
      <c r="N650" s="1168"/>
      <c r="O650" s="1168"/>
      <c r="P650" s="1168"/>
      <c r="Q650" s="1168"/>
      <c r="R650" s="1168"/>
      <c r="S650" s="1168"/>
      <c r="T650" s="1168"/>
      <c r="U650" s="1168"/>
      <c r="V650" s="1168"/>
      <c r="W650" s="1168"/>
      <c r="X650" s="1168"/>
      <c r="Y650" s="1168"/>
      <c r="Z650" s="1168"/>
    </row>
    <row r="651" spans="1:26" ht="14.25" customHeight="1">
      <c r="A651" s="1168"/>
      <c r="B651" s="1168"/>
      <c r="C651" s="1168"/>
      <c r="D651" s="1168"/>
      <c r="E651" s="1168"/>
      <c r="F651" s="1168"/>
      <c r="G651" s="1168"/>
      <c r="H651" s="1168"/>
      <c r="I651" s="1168"/>
      <c r="J651" s="1168"/>
      <c r="K651" s="1168"/>
      <c r="L651" s="1168"/>
      <c r="M651" s="1168"/>
      <c r="N651" s="1168"/>
      <c r="O651" s="1168"/>
      <c r="P651" s="1168"/>
      <c r="Q651" s="1168"/>
      <c r="R651" s="1168"/>
      <c r="S651" s="1168"/>
      <c r="T651" s="1168"/>
      <c r="U651" s="1168"/>
      <c r="V651" s="1168"/>
      <c r="W651" s="1168"/>
      <c r="X651" s="1168"/>
      <c r="Y651" s="1168"/>
      <c r="Z651" s="1168"/>
    </row>
    <row r="652" spans="1:26" ht="14.25" customHeight="1">
      <c r="A652" s="1168"/>
      <c r="B652" s="1168"/>
      <c r="C652" s="1168"/>
      <c r="D652" s="1168"/>
      <c r="E652" s="1168"/>
      <c r="F652" s="1168"/>
      <c r="G652" s="1168"/>
      <c r="H652" s="1168"/>
      <c r="I652" s="1168"/>
      <c r="J652" s="1168"/>
      <c r="K652" s="1168"/>
      <c r="L652" s="1168"/>
      <c r="M652" s="1168"/>
      <c r="N652" s="1168"/>
      <c r="O652" s="1168"/>
      <c r="P652" s="1168"/>
      <c r="Q652" s="1168"/>
      <c r="R652" s="1168"/>
      <c r="S652" s="1168"/>
      <c r="T652" s="1168"/>
      <c r="U652" s="1168"/>
      <c r="V652" s="1168"/>
      <c r="W652" s="1168"/>
      <c r="X652" s="1168"/>
      <c r="Y652" s="1168"/>
      <c r="Z652" s="1168"/>
    </row>
    <row r="653" spans="1:26" ht="14.25" customHeight="1">
      <c r="A653" s="1168"/>
      <c r="B653" s="1168"/>
      <c r="C653" s="1168"/>
      <c r="D653" s="1168"/>
      <c r="E653" s="1168"/>
      <c r="F653" s="1168"/>
      <c r="G653" s="1168"/>
      <c r="H653" s="1168"/>
      <c r="I653" s="1168"/>
      <c r="J653" s="1168"/>
      <c r="K653" s="1168"/>
      <c r="L653" s="1168"/>
      <c r="M653" s="1168"/>
      <c r="N653" s="1168"/>
      <c r="O653" s="1168"/>
      <c r="P653" s="1168"/>
      <c r="Q653" s="1168"/>
      <c r="R653" s="1168"/>
      <c r="S653" s="1168"/>
      <c r="T653" s="1168"/>
      <c r="U653" s="1168"/>
      <c r="V653" s="1168"/>
      <c r="W653" s="1168"/>
      <c r="X653" s="1168"/>
      <c r="Y653" s="1168"/>
      <c r="Z653" s="1168"/>
    </row>
    <row r="654" spans="1:26" ht="14.25" customHeight="1">
      <c r="A654" s="1168"/>
      <c r="B654" s="1168"/>
      <c r="C654" s="1168"/>
      <c r="D654" s="1168"/>
      <c r="E654" s="1168"/>
      <c r="F654" s="1168"/>
      <c r="G654" s="1168"/>
      <c r="H654" s="1168"/>
      <c r="I654" s="1168"/>
      <c r="J654" s="1168"/>
      <c r="K654" s="1168"/>
      <c r="L654" s="1168"/>
      <c r="M654" s="1168"/>
      <c r="N654" s="1168"/>
      <c r="O654" s="1168"/>
      <c r="P654" s="1168"/>
      <c r="Q654" s="1168"/>
      <c r="R654" s="1168"/>
      <c r="S654" s="1168"/>
      <c r="T654" s="1168"/>
      <c r="U654" s="1168"/>
      <c r="V654" s="1168"/>
      <c r="W654" s="1168"/>
      <c r="X654" s="1168"/>
      <c r="Y654" s="1168"/>
      <c r="Z654" s="1168"/>
    </row>
    <row r="655" spans="1:26" ht="14.25" customHeight="1">
      <c r="A655" s="1168"/>
      <c r="B655" s="1168"/>
      <c r="C655" s="1168"/>
      <c r="D655" s="1168"/>
      <c r="E655" s="1168"/>
      <c r="F655" s="1168"/>
      <c r="G655" s="1168"/>
      <c r="H655" s="1168"/>
      <c r="I655" s="1168"/>
      <c r="J655" s="1168"/>
      <c r="K655" s="1168"/>
      <c r="L655" s="1168"/>
      <c r="M655" s="1168"/>
      <c r="N655" s="1168"/>
      <c r="O655" s="1168"/>
      <c r="P655" s="1168"/>
      <c r="Q655" s="1168"/>
      <c r="R655" s="1168"/>
      <c r="S655" s="1168"/>
      <c r="T655" s="1168"/>
      <c r="U655" s="1168"/>
      <c r="V655" s="1168"/>
      <c r="W655" s="1168"/>
      <c r="X655" s="1168"/>
      <c r="Y655" s="1168"/>
      <c r="Z655" s="1168"/>
    </row>
    <row r="656" spans="1:26" ht="14.25" customHeight="1">
      <c r="A656" s="1168"/>
      <c r="B656" s="1168"/>
      <c r="C656" s="1168"/>
      <c r="D656" s="1168"/>
      <c r="E656" s="1168"/>
      <c r="F656" s="1168"/>
      <c r="G656" s="1168"/>
      <c r="H656" s="1168"/>
      <c r="I656" s="1168"/>
      <c r="J656" s="1168"/>
      <c r="K656" s="1168"/>
      <c r="L656" s="1168"/>
      <c r="M656" s="1168"/>
      <c r="N656" s="1168"/>
      <c r="O656" s="1168"/>
      <c r="P656" s="1168"/>
      <c r="Q656" s="1168"/>
      <c r="R656" s="1168"/>
      <c r="S656" s="1168"/>
      <c r="T656" s="1168"/>
      <c r="U656" s="1168"/>
      <c r="V656" s="1168"/>
      <c r="W656" s="1168"/>
      <c r="X656" s="1168"/>
      <c r="Y656" s="1168"/>
      <c r="Z656" s="1168"/>
    </row>
    <row r="657" spans="1:26" ht="14.25" customHeight="1">
      <c r="A657" s="1168"/>
      <c r="B657" s="1168"/>
      <c r="C657" s="1168"/>
      <c r="D657" s="1168"/>
      <c r="E657" s="1168"/>
      <c r="F657" s="1168"/>
      <c r="G657" s="1168"/>
      <c r="H657" s="1168"/>
      <c r="I657" s="1168"/>
      <c r="J657" s="1168"/>
      <c r="K657" s="1168"/>
      <c r="L657" s="1168"/>
      <c r="M657" s="1168"/>
      <c r="N657" s="1168"/>
      <c r="O657" s="1168"/>
      <c r="P657" s="1168"/>
      <c r="Q657" s="1168"/>
      <c r="R657" s="1168"/>
      <c r="S657" s="1168"/>
      <c r="T657" s="1168"/>
      <c r="U657" s="1168"/>
      <c r="V657" s="1168"/>
      <c r="W657" s="1168"/>
      <c r="X657" s="1168"/>
      <c r="Y657" s="1168"/>
      <c r="Z657" s="1168"/>
    </row>
    <row r="658" spans="1:26" ht="14.25" customHeight="1">
      <c r="A658" s="1168"/>
      <c r="B658" s="1168"/>
      <c r="C658" s="1168"/>
      <c r="D658" s="1168"/>
      <c r="E658" s="1168"/>
      <c r="F658" s="1168"/>
      <c r="G658" s="1168"/>
      <c r="H658" s="1168"/>
      <c r="I658" s="1168"/>
      <c r="J658" s="1168"/>
      <c r="K658" s="1168"/>
      <c r="L658" s="1168"/>
      <c r="M658" s="1168"/>
      <c r="N658" s="1168"/>
      <c r="O658" s="1168"/>
      <c r="P658" s="1168"/>
      <c r="Q658" s="1168"/>
      <c r="R658" s="1168"/>
      <c r="S658" s="1168"/>
      <c r="T658" s="1168"/>
      <c r="U658" s="1168"/>
      <c r="V658" s="1168"/>
      <c r="W658" s="1168"/>
      <c r="X658" s="1168"/>
      <c r="Y658" s="1168"/>
      <c r="Z658" s="1168"/>
    </row>
    <row r="659" spans="1:26" ht="14.25" customHeight="1">
      <c r="A659" s="1168"/>
      <c r="B659" s="1168"/>
      <c r="C659" s="1168"/>
      <c r="D659" s="1168"/>
      <c r="E659" s="1168"/>
      <c r="F659" s="1168"/>
      <c r="G659" s="1168"/>
      <c r="H659" s="1168"/>
      <c r="I659" s="1168"/>
      <c r="J659" s="1168"/>
      <c r="K659" s="1168"/>
      <c r="L659" s="1168"/>
      <c r="M659" s="1168"/>
      <c r="N659" s="1168"/>
      <c r="O659" s="1168"/>
      <c r="P659" s="1168"/>
      <c r="Q659" s="1168"/>
      <c r="R659" s="1168"/>
      <c r="S659" s="1168"/>
      <c r="T659" s="1168"/>
      <c r="U659" s="1168"/>
      <c r="V659" s="1168"/>
      <c r="W659" s="1168"/>
      <c r="X659" s="1168"/>
      <c r="Y659" s="1168"/>
      <c r="Z659" s="1168"/>
    </row>
    <row r="660" spans="1:26" ht="14.25" customHeight="1">
      <c r="A660" s="1168"/>
      <c r="B660" s="1168"/>
      <c r="C660" s="1168"/>
      <c r="D660" s="1168"/>
      <c r="E660" s="1168"/>
      <c r="F660" s="1168"/>
      <c r="G660" s="1168"/>
      <c r="H660" s="1168"/>
      <c r="I660" s="1168"/>
      <c r="J660" s="1168"/>
      <c r="K660" s="1168"/>
      <c r="L660" s="1168"/>
      <c r="M660" s="1168"/>
      <c r="N660" s="1168"/>
      <c r="O660" s="1168"/>
      <c r="P660" s="1168"/>
      <c r="Q660" s="1168"/>
      <c r="R660" s="1168"/>
      <c r="S660" s="1168"/>
      <c r="T660" s="1168"/>
      <c r="U660" s="1168"/>
      <c r="V660" s="1168"/>
      <c r="W660" s="1168"/>
      <c r="X660" s="1168"/>
      <c r="Y660" s="1168"/>
      <c r="Z660" s="1168"/>
    </row>
    <row r="661" spans="1:26" ht="14.25" customHeight="1">
      <c r="A661" s="1168"/>
      <c r="B661" s="1168"/>
      <c r="C661" s="1168"/>
      <c r="D661" s="1168"/>
      <c r="E661" s="1168"/>
      <c r="F661" s="1168"/>
      <c r="G661" s="1168"/>
      <c r="H661" s="1168"/>
      <c r="I661" s="1168"/>
      <c r="J661" s="1168"/>
      <c r="K661" s="1168"/>
      <c r="L661" s="1168"/>
      <c r="M661" s="1168"/>
      <c r="N661" s="1168"/>
      <c r="O661" s="1168"/>
      <c r="P661" s="1168"/>
      <c r="Q661" s="1168"/>
      <c r="R661" s="1168"/>
      <c r="S661" s="1168"/>
      <c r="T661" s="1168"/>
      <c r="U661" s="1168"/>
      <c r="V661" s="1168"/>
      <c r="W661" s="1168"/>
      <c r="X661" s="1168"/>
      <c r="Y661" s="1168"/>
      <c r="Z661" s="1168"/>
    </row>
    <row r="662" spans="1:26" ht="14.25" customHeight="1">
      <c r="A662" s="1168"/>
      <c r="B662" s="1168"/>
      <c r="C662" s="1168"/>
      <c r="D662" s="1168"/>
      <c r="E662" s="1168"/>
      <c r="F662" s="1168"/>
      <c r="G662" s="1168"/>
      <c r="H662" s="1168"/>
      <c r="I662" s="1168"/>
      <c r="J662" s="1168"/>
      <c r="K662" s="1168"/>
      <c r="L662" s="1168"/>
      <c r="M662" s="1168"/>
      <c r="N662" s="1168"/>
      <c r="O662" s="1168"/>
      <c r="P662" s="1168"/>
      <c r="Q662" s="1168"/>
      <c r="R662" s="1168"/>
      <c r="S662" s="1168"/>
      <c r="T662" s="1168"/>
      <c r="U662" s="1168"/>
      <c r="V662" s="1168"/>
      <c r="W662" s="1168"/>
      <c r="X662" s="1168"/>
      <c r="Y662" s="1168"/>
      <c r="Z662" s="1168"/>
    </row>
    <row r="663" spans="1:26" ht="14.25" customHeight="1">
      <c r="A663" s="1168"/>
      <c r="B663" s="1168"/>
      <c r="C663" s="1168"/>
      <c r="D663" s="1168"/>
      <c r="E663" s="1168"/>
      <c r="F663" s="1168"/>
      <c r="G663" s="1168"/>
      <c r="H663" s="1168"/>
      <c r="I663" s="1168"/>
      <c r="J663" s="1168"/>
      <c r="K663" s="1168"/>
      <c r="L663" s="1168"/>
      <c r="M663" s="1168"/>
      <c r="N663" s="1168"/>
      <c r="O663" s="1168"/>
      <c r="P663" s="1168"/>
      <c r="Q663" s="1168"/>
      <c r="R663" s="1168"/>
      <c r="S663" s="1168"/>
      <c r="T663" s="1168"/>
      <c r="U663" s="1168"/>
      <c r="V663" s="1168"/>
      <c r="W663" s="1168"/>
      <c r="X663" s="1168"/>
      <c r="Y663" s="1168"/>
      <c r="Z663" s="1168"/>
    </row>
    <row r="664" spans="1:26" ht="14.25" customHeight="1">
      <c r="A664" s="1168"/>
      <c r="B664" s="1168"/>
      <c r="C664" s="1168"/>
      <c r="D664" s="1168"/>
      <c r="E664" s="1168"/>
      <c r="F664" s="1168"/>
      <c r="G664" s="1168"/>
      <c r="H664" s="1168"/>
      <c r="I664" s="1168"/>
      <c r="J664" s="1168"/>
      <c r="K664" s="1168"/>
      <c r="L664" s="1168"/>
      <c r="M664" s="1168"/>
      <c r="N664" s="1168"/>
      <c r="O664" s="1168"/>
      <c r="P664" s="1168"/>
      <c r="Q664" s="1168"/>
      <c r="R664" s="1168"/>
      <c r="S664" s="1168"/>
      <c r="T664" s="1168"/>
      <c r="U664" s="1168"/>
      <c r="V664" s="1168"/>
      <c r="W664" s="1168"/>
      <c r="X664" s="1168"/>
      <c r="Y664" s="1168"/>
      <c r="Z664" s="1168"/>
    </row>
    <row r="665" spans="1:26" ht="14.25" customHeight="1">
      <c r="A665" s="1168"/>
      <c r="B665" s="1168"/>
      <c r="C665" s="1168"/>
      <c r="D665" s="1168"/>
      <c r="E665" s="1168"/>
      <c r="F665" s="1168"/>
      <c r="G665" s="1168"/>
      <c r="H665" s="1168"/>
      <c r="I665" s="1168"/>
      <c r="J665" s="1168"/>
      <c r="K665" s="1168"/>
      <c r="L665" s="1168"/>
      <c r="M665" s="1168"/>
      <c r="N665" s="1168"/>
      <c r="O665" s="1168"/>
      <c r="P665" s="1168"/>
      <c r="Q665" s="1168"/>
      <c r="R665" s="1168"/>
      <c r="S665" s="1168"/>
      <c r="T665" s="1168"/>
      <c r="U665" s="1168"/>
      <c r="V665" s="1168"/>
      <c r="W665" s="1168"/>
      <c r="X665" s="1168"/>
      <c r="Y665" s="1168"/>
      <c r="Z665" s="1168"/>
    </row>
    <row r="666" spans="1:26" ht="14.25" customHeight="1">
      <c r="A666" s="1168"/>
      <c r="B666" s="1168"/>
      <c r="C666" s="1168"/>
      <c r="D666" s="1168"/>
      <c r="E666" s="1168"/>
      <c r="F666" s="1168"/>
      <c r="G666" s="1168"/>
      <c r="H666" s="1168"/>
      <c r="I666" s="1168"/>
      <c r="J666" s="1168"/>
      <c r="K666" s="1168"/>
      <c r="L666" s="1168"/>
      <c r="M666" s="1168"/>
      <c r="N666" s="1168"/>
      <c r="O666" s="1168"/>
      <c r="P666" s="1168"/>
      <c r="Q666" s="1168"/>
      <c r="R666" s="1168"/>
      <c r="S666" s="1168"/>
      <c r="T666" s="1168"/>
      <c r="U666" s="1168"/>
      <c r="V666" s="1168"/>
      <c r="W666" s="1168"/>
      <c r="X666" s="1168"/>
      <c r="Y666" s="1168"/>
      <c r="Z666" s="1168"/>
    </row>
    <row r="667" spans="1:26" ht="14.25" customHeight="1">
      <c r="A667" s="1168"/>
      <c r="B667" s="1168"/>
      <c r="C667" s="1168"/>
      <c r="D667" s="1168"/>
      <c r="E667" s="1168"/>
      <c r="F667" s="1168"/>
      <c r="G667" s="1168"/>
      <c r="H667" s="1168"/>
      <c r="I667" s="1168"/>
      <c r="J667" s="1168"/>
      <c r="K667" s="1168"/>
      <c r="L667" s="1168"/>
      <c r="M667" s="1168"/>
      <c r="N667" s="1168"/>
      <c r="O667" s="1168"/>
      <c r="P667" s="1168"/>
      <c r="Q667" s="1168"/>
      <c r="R667" s="1168"/>
      <c r="S667" s="1168"/>
      <c r="T667" s="1168"/>
      <c r="U667" s="1168"/>
      <c r="V667" s="1168"/>
      <c r="W667" s="1168"/>
      <c r="X667" s="1168"/>
      <c r="Y667" s="1168"/>
      <c r="Z667" s="1168"/>
    </row>
    <row r="668" spans="1:26" ht="14.25" customHeight="1">
      <c r="A668" s="1168"/>
      <c r="B668" s="1168"/>
      <c r="C668" s="1168"/>
      <c r="D668" s="1168"/>
      <c r="E668" s="1168"/>
      <c r="F668" s="1168"/>
      <c r="G668" s="1168"/>
      <c r="H668" s="1168"/>
      <c r="I668" s="1168"/>
      <c r="J668" s="1168"/>
      <c r="K668" s="1168"/>
      <c r="L668" s="1168"/>
      <c r="M668" s="1168"/>
      <c r="N668" s="1168"/>
      <c r="O668" s="1168"/>
      <c r="P668" s="1168"/>
      <c r="Q668" s="1168"/>
      <c r="R668" s="1168"/>
      <c r="S668" s="1168"/>
      <c r="T668" s="1168"/>
      <c r="U668" s="1168"/>
      <c r="V668" s="1168"/>
      <c r="W668" s="1168"/>
      <c r="X668" s="1168"/>
      <c r="Y668" s="1168"/>
      <c r="Z668" s="1168"/>
    </row>
    <row r="669" spans="1:26" ht="14.25" customHeight="1">
      <c r="A669" s="1168"/>
      <c r="B669" s="1168"/>
      <c r="C669" s="1168"/>
      <c r="D669" s="1168"/>
      <c r="E669" s="1168"/>
      <c r="F669" s="1168"/>
      <c r="G669" s="1168"/>
      <c r="H669" s="1168"/>
      <c r="I669" s="1168"/>
      <c r="J669" s="1168"/>
      <c r="K669" s="1168"/>
      <c r="L669" s="1168"/>
      <c r="M669" s="1168"/>
      <c r="N669" s="1168"/>
      <c r="O669" s="1168"/>
      <c r="P669" s="1168"/>
      <c r="Q669" s="1168"/>
      <c r="R669" s="1168"/>
      <c r="S669" s="1168"/>
      <c r="T669" s="1168"/>
      <c r="U669" s="1168"/>
      <c r="V669" s="1168"/>
      <c r="W669" s="1168"/>
      <c r="X669" s="1168"/>
      <c r="Y669" s="1168"/>
      <c r="Z669" s="1168"/>
    </row>
    <row r="670" spans="1:26" ht="14.25" customHeight="1">
      <c r="A670" s="1168"/>
      <c r="B670" s="1168"/>
      <c r="C670" s="1168"/>
      <c r="D670" s="1168"/>
      <c r="E670" s="1168"/>
      <c r="F670" s="1168"/>
      <c r="G670" s="1168"/>
      <c r="H670" s="1168"/>
      <c r="I670" s="1168"/>
      <c r="J670" s="1168"/>
      <c r="K670" s="1168"/>
      <c r="L670" s="1168"/>
      <c r="M670" s="1168"/>
      <c r="N670" s="1168"/>
      <c r="O670" s="1168"/>
      <c r="P670" s="1168"/>
      <c r="Q670" s="1168"/>
      <c r="R670" s="1168"/>
      <c r="S670" s="1168"/>
      <c r="T670" s="1168"/>
      <c r="U670" s="1168"/>
      <c r="V670" s="1168"/>
      <c r="W670" s="1168"/>
      <c r="X670" s="1168"/>
      <c r="Y670" s="1168"/>
      <c r="Z670" s="1168"/>
    </row>
    <row r="671" spans="1:26" ht="14.25" customHeight="1">
      <c r="A671" s="1168"/>
      <c r="B671" s="1168"/>
      <c r="C671" s="1168"/>
      <c r="D671" s="1168"/>
      <c r="E671" s="1168"/>
      <c r="F671" s="1168"/>
      <c r="G671" s="1168"/>
      <c r="H671" s="1168"/>
      <c r="I671" s="1168"/>
      <c r="J671" s="1168"/>
      <c r="K671" s="1168"/>
      <c r="L671" s="1168"/>
      <c r="M671" s="1168"/>
      <c r="N671" s="1168"/>
      <c r="O671" s="1168"/>
      <c r="P671" s="1168"/>
      <c r="Q671" s="1168"/>
      <c r="R671" s="1168"/>
      <c r="S671" s="1168"/>
      <c r="T671" s="1168"/>
      <c r="U671" s="1168"/>
      <c r="V671" s="1168"/>
      <c r="W671" s="1168"/>
      <c r="X671" s="1168"/>
      <c r="Y671" s="1168"/>
      <c r="Z671" s="1168"/>
    </row>
    <row r="672" spans="1:26" ht="14.25" customHeight="1">
      <c r="A672" s="1168"/>
      <c r="B672" s="1168"/>
      <c r="C672" s="1168"/>
      <c r="D672" s="1168"/>
      <c r="E672" s="1168"/>
      <c r="F672" s="1168"/>
      <c r="G672" s="1168"/>
      <c r="H672" s="1168"/>
      <c r="I672" s="1168"/>
      <c r="J672" s="1168"/>
      <c r="K672" s="1168"/>
      <c r="L672" s="1168"/>
      <c r="M672" s="1168"/>
      <c r="N672" s="1168"/>
      <c r="O672" s="1168"/>
      <c r="P672" s="1168"/>
      <c r="Q672" s="1168"/>
      <c r="R672" s="1168"/>
      <c r="S672" s="1168"/>
      <c r="T672" s="1168"/>
      <c r="U672" s="1168"/>
      <c r="V672" s="1168"/>
      <c r="W672" s="1168"/>
      <c r="X672" s="1168"/>
      <c r="Y672" s="1168"/>
      <c r="Z672" s="1168"/>
    </row>
    <row r="673" spans="1:26" ht="14.25" customHeight="1">
      <c r="A673" s="1168"/>
      <c r="B673" s="1168"/>
      <c r="C673" s="1168"/>
      <c r="D673" s="1168"/>
      <c r="E673" s="1168"/>
      <c r="F673" s="1168"/>
      <c r="G673" s="1168"/>
      <c r="H673" s="1168"/>
      <c r="I673" s="1168"/>
      <c r="J673" s="1168"/>
      <c r="K673" s="1168"/>
      <c r="L673" s="1168"/>
      <c r="M673" s="1168"/>
      <c r="N673" s="1168"/>
      <c r="O673" s="1168"/>
      <c r="P673" s="1168"/>
      <c r="Q673" s="1168"/>
      <c r="R673" s="1168"/>
      <c r="S673" s="1168"/>
      <c r="T673" s="1168"/>
      <c r="U673" s="1168"/>
      <c r="V673" s="1168"/>
      <c r="W673" s="1168"/>
      <c r="X673" s="1168"/>
      <c r="Y673" s="1168"/>
      <c r="Z673" s="1168"/>
    </row>
    <row r="674" spans="1:26" ht="14.25" customHeight="1">
      <c r="A674" s="1168"/>
      <c r="B674" s="1168"/>
      <c r="C674" s="1168"/>
      <c r="D674" s="1168"/>
      <c r="E674" s="1168"/>
      <c r="F674" s="1168"/>
      <c r="G674" s="1168"/>
      <c r="H674" s="1168"/>
      <c r="I674" s="1168"/>
      <c r="J674" s="1168"/>
      <c r="K674" s="1168"/>
      <c r="L674" s="1168"/>
      <c r="M674" s="1168"/>
      <c r="N674" s="1168"/>
      <c r="O674" s="1168"/>
      <c r="P674" s="1168"/>
      <c r="Q674" s="1168"/>
      <c r="R674" s="1168"/>
      <c r="S674" s="1168"/>
      <c r="T674" s="1168"/>
      <c r="U674" s="1168"/>
      <c r="V674" s="1168"/>
      <c r="W674" s="1168"/>
      <c r="X674" s="1168"/>
      <c r="Y674" s="1168"/>
      <c r="Z674" s="1168"/>
    </row>
    <row r="675" spans="1:26" ht="14.25" customHeight="1">
      <c r="A675" s="1168"/>
      <c r="B675" s="1168"/>
      <c r="C675" s="1168"/>
      <c r="D675" s="1168"/>
      <c r="E675" s="1168"/>
      <c r="F675" s="1168"/>
      <c r="G675" s="1168"/>
      <c r="H675" s="1168"/>
      <c r="I675" s="1168"/>
      <c r="J675" s="1168"/>
      <c r="K675" s="1168"/>
      <c r="L675" s="1168"/>
      <c r="M675" s="1168"/>
      <c r="N675" s="1168"/>
      <c r="O675" s="1168"/>
      <c r="P675" s="1168"/>
      <c r="Q675" s="1168"/>
      <c r="R675" s="1168"/>
      <c r="S675" s="1168"/>
      <c r="T675" s="1168"/>
      <c r="U675" s="1168"/>
      <c r="V675" s="1168"/>
      <c r="W675" s="1168"/>
      <c r="X675" s="1168"/>
      <c r="Y675" s="1168"/>
      <c r="Z675" s="1168"/>
    </row>
    <row r="676" spans="1:26" ht="14.25" customHeight="1">
      <c r="A676" s="1168"/>
      <c r="B676" s="1168"/>
      <c r="C676" s="1168"/>
      <c r="D676" s="1168"/>
      <c r="E676" s="1168"/>
      <c r="F676" s="1168"/>
      <c r="G676" s="1168"/>
      <c r="H676" s="1168"/>
      <c r="I676" s="1168"/>
      <c r="J676" s="1168"/>
      <c r="K676" s="1168"/>
      <c r="L676" s="1168"/>
      <c r="M676" s="1168"/>
      <c r="N676" s="1168"/>
      <c r="O676" s="1168"/>
      <c r="P676" s="1168"/>
      <c r="Q676" s="1168"/>
      <c r="R676" s="1168"/>
      <c r="S676" s="1168"/>
      <c r="T676" s="1168"/>
      <c r="U676" s="1168"/>
      <c r="V676" s="1168"/>
      <c r="W676" s="1168"/>
      <c r="X676" s="1168"/>
      <c r="Y676" s="1168"/>
      <c r="Z676" s="1168"/>
    </row>
    <row r="677" spans="1:26" ht="14.25" customHeight="1">
      <c r="A677" s="1168"/>
      <c r="B677" s="1168"/>
      <c r="C677" s="1168"/>
      <c r="D677" s="1168"/>
      <c r="E677" s="1168"/>
      <c r="F677" s="1168"/>
      <c r="G677" s="1168"/>
      <c r="H677" s="1168"/>
      <c r="I677" s="1168"/>
      <c r="J677" s="1168"/>
      <c r="K677" s="1168"/>
      <c r="L677" s="1168"/>
      <c r="M677" s="1168"/>
      <c r="N677" s="1168"/>
      <c r="O677" s="1168"/>
      <c r="P677" s="1168"/>
      <c r="Q677" s="1168"/>
      <c r="R677" s="1168"/>
      <c r="S677" s="1168"/>
      <c r="T677" s="1168"/>
      <c r="U677" s="1168"/>
      <c r="V677" s="1168"/>
      <c r="W677" s="1168"/>
      <c r="X677" s="1168"/>
      <c r="Y677" s="1168"/>
      <c r="Z677" s="1168"/>
    </row>
    <row r="678" spans="1:26" ht="14.25" customHeight="1">
      <c r="A678" s="1168"/>
      <c r="B678" s="1168"/>
      <c r="C678" s="1168"/>
      <c r="D678" s="1168"/>
      <c r="E678" s="1168"/>
      <c r="F678" s="1168"/>
      <c r="G678" s="1168"/>
      <c r="H678" s="1168"/>
      <c r="I678" s="1168"/>
      <c r="J678" s="1168"/>
      <c r="K678" s="1168"/>
      <c r="L678" s="1168"/>
      <c r="M678" s="1168"/>
      <c r="N678" s="1168"/>
      <c r="O678" s="1168"/>
      <c r="P678" s="1168"/>
      <c r="Q678" s="1168"/>
      <c r="R678" s="1168"/>
      <c r="S678" s="1168"/>
      <c r="T678" s="1168"/>
      <c r="U678" s="1168"/>
      <c r="V678" s="1168"/>
      <c r="W678" s="1168"/>
      <c r="X678" s="1168"/>
      <c r="Y678" s="1168"/>
      <c r="Z678" s="1168"/>
    </row>
    <row r="679" spans="1:26" ht="14.25" customHeight="1">
      <c r="A679" s="1168"/>
      <c r="B679" s="1168"/>
      <c r="C679" s="1168"/>
      <c r="D679" s="1168"/>
      <c r="E679" s="1168"/>
      <c r="F679" s="1168"/>
      <c r="G679" s="1168"/>
      <c r="H679" s="1168"/>
      <c r="I679" s="1168"/>
      <c r="J679" s="1168"/>
      <c r="K679" s="1168"/>
      <c r="L679" s="1168"/>
      <c r="M679" s="1168"/>
      <c r="N679" s="1168"/>
      <c r="O679" s="1168"/>
      <c r="P679" s="1168"/>
      <c r="Q679" s="1168"/>
      <c r="R679" s="1168"/>
      <c r="S679" s="1168"/>
      <c r="T679" s="1168"/>
      <c r="U679" s="1168"/>
      <c r="V679" s="1168"/>
      <c r="W679" s="1168"/>
      <c r="X679" s="1168"/>
      <c r="Y679" s="1168"/>
      <c r="Z679" s="1168"/>
    </row>
    <row r="680" spans="1:26" ht="14.25" customHeight="1">
      <c r="A680" s="1168"/>
      <c r="B680" s="1168"/>
      <c r="C680" s="1168"/>
      <c r="D680" s="1168"/>
      <c r="E680" s="1168"/>
      <c r="F680" s="1168"/>
      <c r="G680" s="1168"/>
      <c r="H680" s="1168"/>
      <c r="I680" s="1168"/>
      <c r="J680" s="1168"/>
      <c r="K680" s="1168"/>
      <c r="L680" s="1168"/>
      <c r="M680" s="1168"/>
      <c r="N680" s="1168"/>
      <c r="O680" s="1168"/>
      <c r="P680" s="1168"/>
      <c r="Q680" s="1168"/>
      <c r="R680" s="1168"/>
      <c r="S680" s="1168"/>
      <c r="T680" s="1168"/>
      <c r="U680" s="1168"/>
      <c r="V680" s="1168"/>
      <c r="W680" s="1168"/>
      <c r="X680" s="1168"/>
      <c r="Y680" s="1168"/>
      <c r="Z680" s="1168"/>
    </row>
    <row r="681" spans="1:26" ht="14.25" customHeight="1">
      <c r="A681" s="1168"/>
      <c r="B681" s="1168"/>
      <c r="C681" s="1168"/>
      <c r="D681" s="1168"/>
      <c r="E681" s="1168"/>
      <c r="F681" s="1168"/>
      <c r="G681" s="1168"/>
      <c r="H681" s="1168"/>
      <c r="I681" s="1168"/>
      <c r="J681" s="1168"/>
      <c r="K681" s="1168"/>
      <c r="L681" s="1168"/>
      <c r="M681" s="1168"/>
      <c r="N681" s="1168"/>
      <c r="O681" s="1168"/>
      <c r="P681" s="1168"/>
      <c r="Q681" s="1168"/>
      <c r="R681" s="1168"/>
      <c r="S681" s="1168"/>
      <c r="T681" s="1168"/>
      <c r="U681" s="1168"/>
      <c r="V681" s="1168"/>
      <c r="W681" s="1168"/>
      <c r="X681" s="1168"/>
      <c r="Y681" s="1168"/>
      <c r="Z681" s="1168"/>
    </row>
    <row r="682" spans="1:26" ht="14.25" customHeight="1">
      <c r="A682" s="1168"/>
      <c r="B682" s="1168"/>
      <c r="C682" s="1168"/>
      <c r="D682" s="1168"/>
      <c r="E682" s="1168"/>
      <c r="F682" s="1168"/>
      <c r="G682" s="1168"/>
      <c r="H682" s="1168"/>
      <c r="I682" s="1168"/>
      <c r="J682" s="1168"/>
      <c r="K682" s="1168"/>
      <c r="L682" s="1168"/>
      <c r="M682" s="1168"/>
      <c r="N682" s="1168"/>
      <c r="O682" s="1168"/>
      <c r="P682" s="1168"/>
      <c r="Q682" s="1168"/>
      <c r="R682" s="1168"/>
      <c r="S682" s="1168"/>
      <c r="T682" s="1168"/>
      <c r="U682" s="1168"/>
      <c r="V682" s="1168"/>
      <c r="W682" s="1168"/>
      <c r="X682" s="1168"/>
      <c r="Y682" s="1168"/>
      <c r="Z682" s="1168"/>
    </row>
    <row r="683" spans="1:26" ht="14.25" customHeight="1">
      <c r="A683" s="1168"/>
      <c r="B683" s="1168"/>
      <c r="C683" s="1168"/>
      <c r="D683" s="1168"/>
      <c r="E683" s="1168"/>
      <c r="F683" s="1168"/>
      <c r="G683" s="1168"/>
      <c r="H683" s="1168"/>
      <c r="I683" s="1168"/>
      <c r="J683" s="1168"/>
      <c r="K683" s="1168"/>
      <c r="L683" s="1168"/>
      <c r="M683" s="1168"/>
      <c r="N683" s="1168"/>
      <c r="O683" s="1168"/>
      <c r="P683" s="1168"/>
      <c r="Q683" s="1168"/>
      <c r="R683" s="1168"/>
      <c r="S683" s="1168"/>
      <c r="T683" s="1168"/>
      <c r="U683" s="1168"/>
      <c r="V683" s="1168"/>
      <c r="W683" s="1168"/>
      <c r="X683" s="1168"/>
      <c r="Y683" s="1168"/>
      <c r="Z683" s="1168"/>
    </row>
    <row r="684" spans="1:26" ht="14.25" customHeight="1">
      <c r="A684" s="1168"/>
      <c r="B684" s="1168"/>
      <c r="C684" s="1168"/>
      <c r="D684" s="1168"/>
      <c r="E684" s="1168"/>
      <c r="F684" s="1168"/>
      <c r="G684" s="1168"/>
      <c r="H684" s="1168"/>
      <c r="I684" s="1168"/>
      <c r="J684" s="1168"/>
      <c r="K684" s="1168"/>
      <c r="L684" s="1168"/>
      <c r="M684" s="1168"/>
      <c r="N684" s="1168"/>
      <c r="O684" s="1168"/>
      <c r="P684" s="1168"/>
      <c r="Q684" s="1168"/>
      <c r="R684" s="1168"/>
      <c r="S684" s="1168"/>
      <c r="T684" s="1168"/>
      <c r="U684" s="1168"/>
      <c r="V684" s="1168"/>
      <c r="W684" s="1168"/>
      <c r="X684" s="1168"/>
      <c r="Y684" s="1168"/>
      <c r="Z684" s="1168"/>
    </row>
    <row r="685" spans="1:26" ht="14.25" customHeight="1">
      <c r="A685" s="1168"/>
      <c r="B685" s="1168"/>
      <c r="C685" s="1168"/>
      <c r="D685" s="1168"/>
      <c r="E685" s="1168"/>
      <c r="F685" s="1168"/>
      <c r="G685" s="1168"/>
      <c r="H685" s="1168"/>
      <c r="I685" s="1168"/>
      <c r="J685" s="1168"/>
      <c r="K685" s="1168"/>
      <c r="L685" s="1168"/>
      <c r="M685" s="1168"/>
      <c r="N685" s="1168"/>
      <c r="O685" s="1168"/>
      <c r="P685" s="1168"/>
      <c r="Q685" s="1168"/>
      <c r="R685" s="1168"/>
      <c r="S685" s="1168"/>
      <c r="T685" s="1168"/>
      <c r="U685" s="1168"/>
      <c r="V685" s="1168"/>
      <c r="W685" s="1168"/>
      <c r="X685" s="1168"/>
      <c r="Y685" s="1168"/>
      <c r="Z685" s="1168"/>
    </row>
    <row r="686" spans="1:26" ht="14.25" customHeight="1">
      <c r="A686" s="1168"/>
      <c r="B686" s="1168"/>
      <c r="C686" s="1168"/>
      <c r="D686" s="1168"/>
      <c r="E686" s="1168"/>
      <c r="F686" s="1168"/>
      <c r="G686" s="1168"/>
      <c r="H686" s="1168"/>
      <c r="I686" s="1168"/>
      <c r="J686" s="1168"/>
      <c r="K686" s="1168"/>
      <c r="L686" s="1168"/>
      <c r="M686" s="1168"/>
      <c r="N686" s="1168"/>
      <c r="O686" s="1168"/>
      <c r="P686" s="1168"/>
      <c r="Q686" s="1168"/>
      <c r="R686" s="1168"/>
      <c r="S686" s="1168"/>
      <c r="T686" s="1168"/>
      <c r="U686" s="1168"/>
      <c r="V686" s="1168"/>
      <c r="W686" s="1168"/>
      <c r="X686" s="1168"/>
      <c r="Y686" s="1168"/>
      <c r="Z686" s="1168"/>
    </row>
    <row r="687" spans="1:26" ht="14.25" customHeight="1">
      <c r="A687" s="1168"/>
      <c r="B687" s="1168"/>
      <c r="C687" s="1168"/>
      <c r="D687" s="1168"/>
      <c r="E687" s="1168"/>
      <c r="F687" s="1168"/>
      <c r="G687" s="1168"/>
      <c r="H687" s="1168"/>
      <c r="I687" s="1168"/>
      <c r="J687" s="1168"/>
      <c r="K687" s="1168"/>
      <c r="L687" s="1168"/>
      <c r="M687" s="1168"/>
      <c r="N687" s="1168"/>
      <c r="O687" s="1168"/>
      <c r="P687" s="1168"/>
      <c r="Q687" s="1168"/>
      <c r="R687" s="1168"/>
      <c r="S687" s="1168"/>
      <c r="T687" s="1168"/>
      <c r="U687" s="1168"/>
      <c r="V687" s="1168"/>
      <c r="W687" s="1168"/>
      <c r="X687" s="1168"/>
      <c r="Y687" s="1168"/>
      <c r="Z687" s="1168"/>
    </row>
    <row r="688" spans="1:26" ht="14.25" customHeight="1">
      <c r="A688" s="1168"/>
      <c r="B688" s="1168"/>
      <c r="C688" s="1168"/>
      <c r="D688" s="1168"/>
      <c r="E688" s="1168"/>
      <c r="F688" s="1168"/>
      <c r="G688" s="1168"/>
      <c r="H688" s="1168"/>
      <c r="I688" s="1168"/>
      <c r="J688" s="1168"/>
      <c r="K688" s="1168"/>
      <c r="L688" s="1168"/>
      <c r="M688" s="1168"/>
      <c r="N688" s="1168"/>
      <c r="O688" s="1168"/>
      <c r="P688" s="1168"/>
      <c r="Q688" s="1168"/>
      <c r="R688" s="1168"/>
      <c r="S688" s="1168"/>
      <c r="T688" s="1168"/>
      <c r="U688" s="1168"/>
      <c r="V688" s="1168"/>
      <c r="W688" s="1168"/>
      <c r="X688" s="1168"/>
      <c r="Y688" s="1168"/>
      <c r="Z688" s="1168"/>
    </row>
    <row r="689" spans="1:26" ht="14.25" customHeight="1">
      <c r="A689" s="1168"/>
      <c r="B689" s="1168"/>
      <c r="C689" s="1168"/>
      <c r="D689" s="1168"/>
      <c r="E689" s="1168"/>
      <c r="F689" s="1168"/>
      <c r="G689" s="1168"/>
      <c r="H689" s="1168"/>
      <c r="I689" s="1168"/>
      <c r="J689" s="1168"/>
      <c r="K689" s="1168"/>
      <c r="L689" s="1168"/>
      <c r="M689" s="1168"/>
      <c r="N689" s="1168"/>
      <c r="O689" s="1168"/>
      <c r="P689" s="1168"/>
      <c r="Q689" s="1168"/>
      <c r="R689" s="1168"/>
      <c r="S689" s="1168"/>
      <c r="T689" s="1168"/>
      <c r="U689" s="1168"/>
      <c r="V689" s="1168"/>
      <c r="W689" s="1168"/>
      <c r="X689" s="1168"/>
      <c r="Y689" s="1168"/>
      <c r="Z689" s="1168"/>
    </row>
    <row r="690" spans="1:26" ht="14.25" customHeight="1">
      <c r="A690" s="1168"/>
      <c r="B690" s="1168"/>
      <c r="C690" s="1168"/>
      <c r="D690" s="1168"/>
      <c r="E690" s="1168"/>
      <c r="F690" s="1168"/>
      <c r="G690" s="1168"/>
      <c r="H690" s="1168"/>
      <c r="I690" s="1168"/>
      <c r="J690" s="1168"/>
      <c r="K690" s="1168"/>
      <c r="L690" s="1168"/>
      <c r="M690" s="1168"/>
      <c r="N690" s="1168"/>
      <c r="O690" s="1168"/>
      <c r="P690" s="1168"/>
      <c r="Q690" s="1168"/>
      <c r="R690" s="1168"/>
      <c r="S690" s="1168"/>
      <c r="T690" s="1168"/>
      <c r="U690" s="1168"/>
      <c r="V690" s="1168"/>
      <c r="W690" s="1168"/>
      <c r="X690" s="1168"/>
      <c r="Y690" s="1168"/>
      <c r="Z690" s="1168"/>
    </row>
    <row r="691" spans="1:26" ht="14.25" customHeight="1">
      <c r="A691" s="1168"/>
      <c r="B691" s="1168"/>
      <c r="C691" s="1168"/>
      <c r="D691" s="1168"/>
      <c r="E691" s="1168"/>
      <c r="F691" s="1168"/>
      <c r="G691" s="1168"/>
      <c r="H691" s="1168"/>
      <c r="I691" s="1168"/>
      <c r="J691" s="1168"/>
      <c r="K691" s="1168"/>
      <c r="L691" s="1168"/>
      <c r="M691" s="1168"/>
      <c r="N691" s="1168"/>
      <c r="O691" s="1168"/>
      <c r="P691" s="1168"/>
      <c r="Q691" s="1168"/>
      <c r="R691" s="1168"/>
      <c r="S691" s="1168"/>
      <c r="T691" s="1168"/>
      <c r="U691" s="1168"/>
      <c r="V691" s="1168"/>
      <c r="W691" s="1168"/>
      <c r="X691" s="1168"/>
      <c r="Y691" s="1168"/>
      <c r="Z691" s="1168"/>
    </row>
    <row r="692" spans="1:26" ht="14.25" customHeight="1">
      <c r="A692" s="1168"/>
      <c r="B692" s="1168"/>
      <c r="C692" s="1168"/>
      <c r="D692" s="1168"/>
      <c r="E692" s="1168"/>
      <c r="F692" s="1168"/>
      <c r="G692" s="1168"/>
      <c r="H692" s="1168"/>
      <c r="I692" s="1168"/>
      <c r="J692" s="1168"/>
      <c r="K692" s="1168"/>
      <c r="L692" s="1168"/>
      <c r="M692" s="1168"/>
      <c r="N692" s="1168"/>
      <c r="O692" s="1168"/>
      <c r="P692" s="1168"/>
      <c r="Q692" s="1168"/>
      <c r="R692" s="1168"/>
      <c r="S692" s="1168"/>
      <c r="T692" s="1168"/>
      <c r="U692" s="1168"/>
      <c r="V692" s="1168"/>
      <c r="W692" s="1168"/>
      <c r="X692" s="1168"/>
      <c r="Y692" s="1168"/>
      <c r="Z692" s="1168"/>
    </row>
    <row r="693" spans="1:26" ht="14.25" customHeight="1">
      <c r="A693" s="1168"/>
      <c r="B693" s="1168"/>
      <c r="C693" s="1168"/>
      <c r="D693" s="1168"/>
      <c r="E693" s="1168"/>
      <c r="F693" s="1168"/>
      <c r="G693" s="1168"/>
      <c r="H693" s="1168"/>
      <c r="I693" s="1168"/>
      <c r="J693" s="1168"/>
      <c r="K693" s="1168"/>
      <c r="L693" s="1168"/>
      <c r="M693" s="1168"/>
      <c r="N693" s="1168"/>
      <c r="O693" s="1168"/>
      <c r="P693" s="1168"/>
      <c r="Q693" s="1168"/>
      <c r="R693" s="1168"/>
      <c r="S693" s="1168"/>
      <c r="T693" s="1168"/>
      <c r="U693" s="1168"/>
      <c r="V693" s="1168"/>
      <c r="W693" s="1168"/>
      <c r="X693" s="1168"/>
      <c r="Y693" s="1168"/>
      <c r="Z693" s="1168"/>
    </row>
    <row r="694" spans="1:26" ht="14.25" customHeight="1">
      <c r="A694" s="1168"/>
      <c r="B694" s="1168"/>
      <c r="C694" s="1168"/>
      <c r="D694" s="1168"/>
      <c r="E694" s="1168"/>
      <c r="F694" s="1168"/>
      <c r="G694" s="1168"/>
      <c r="H694" s="1168"/>
      <c r="I694" s="1168"/>
      <c r="J694" s="1168"/>
      <c r="K694" s="1168"/>
      <c r="L694" s="1168"/>
      <c r="M694" s="1168"/>
      <c r="N694" s="1168"/>
      <c r="O694" s="1168"/>
      <c r="P694" s="1168"/>
      <c r="Q694" s="1168"/>
      <c r="R694" s="1168"/>
      <c r="S694" s="1168"/>
      <c r="T694" s="1168"/>
      <c r="U694" s="1168"/>
      <c r="V694" s="1168"/>
      <c r="W694" s="1168"/>
      <c r="X694" s="1168"/>
      <c r="Y694" s="1168"/>
      <c r="Z694" s="1168"/>
    </row>
    <row r="695" spans="1:26" ht="14.25" customHeight="1">
      <c r="A695" s="1168"/>
      <c r="B695" s="1168"/>
      <c r="C695" s="1168"/>
      <c r="D695" s="1168"/>
      <c r="E695" s="1168"/>
      <c r="F695" s="1168"/>
      <c r="G695" s="1168"/>
      <c r="H695" s="1168"/>
      <c r="I695" s="1168"/>
      <c r="J695" s="1168"/>
      <c r="K695" s="1168"/>
      <c r="L695" s="1168"/>
      <c r="M695" s="1168"/>
      <c r="N695" s="1168"/>
      <c r="O695" s="1168"/>
      <c r="P695" s="1168"/>
      <c r="Q695" s="1168"/>
      <c r="R695" s="1168"/>
      <c r="S695" s="1168"/>
      <c r="T695" s="1168"/>
      <c r="U695" s="1168"/>
      <c r="V695" s="1168"/>
      <c r="W695" s="1168"/>
      <c r="X695" s="1168"/>
      <c r="Y695" s="1168"/>
      <c r="Z695" s="1168"/>
    </row>
    <row r="696" spans="1:26" ht="14.25" customHeight="1">
      <c r="A696" s="1168"/>
      <c r="B696" s="1168"/>
      <c r="C696" s="1168"/>
      <c r="D696" s="1168"/>
      <c r="E696" s="1168"/>
      <c r="F696" s="1168"/>
      <c r="G696" s="1168"/>
      <c r="H696" s="1168"/>
      <c r="I696" s="1168"/>
      <c r="J696" s="1168"/>
      <c r="K696" s="1168"/>
      <c r="L696" s="1168"/>
      <c r="M696" s="1168"/>
      <c r="N696" s="1168"/>
      <c r="O696" s="1168"/>
      <c r="P696" s="1168"/>
      <c r="Q696" s="1168"/>
      <c r="R696" s="1168"/>
      <c r="S696" s="1168"/>
      <c r="T696" s="1168"/>
      <c r="U696" s="1168"/>
      <c r="V696" s="1168"/>
      <c r="W696" s="1168"/>
      <c r="X696" s="1168"/>
      <c r="Y696" s="1168"/>
      <c r="Z696" s="1168"/>
    </row>
    <row r="697" spans="1:26" ht="14.25" customHeight="1">
      <c r="A697" s="1168"/>
      <c r="B697" s="1168"/>
      <c r="C697" s="1168"/>
      <c r="D697" s="1168"/>
      <c r="E697" s="1168"/>
      <c r="F697" s="1168"/>
      <c r="G697" s="1168"/>
      <c r="H697" s="1168"/>
      <c r="I697" s="1168"/>
      <c r="J697" s="1168"/>
      <c r="K697" s="1168"/>
      <c r="L697" s="1168"/>
      <c r="M697" s="1168"/>
      <c r="N697" s="1168"/>
      <c r="O697" s="1168"/>
      <c r="P697" s="1168"/>
      <c r="Q697" s="1168"/>
      <c r="R697" s="1168"/>
      <c r="S697" s="1168"/>
      <c r="T697" s="1168"/>
      <c r="U697" s="1168"/>
      <c r="V697" s="1168"/>
      <c r="W697" s="1168"/>
      <c r="X697" s="1168"/>
      <c r="Y697" s="1168"/>
      <c r="Z697" s="1168"/>
    </row>
    <row r="698" spans="1:26" ht="14.25" customHeight="1">
      <c r="A698" s="1168"/>
      <c r="B698" s="1168"/>
      <c r="C698" s="1168"/>
      <c r="D698" s="1168"/>
      <c r="E698" s="1168"/>
      <c r="F698" s="1168"/>
      <c r="G698" s="1168"/>
      <c r="H698" s="1168"/>
      <c r="I698" s="1168"/>
      <c r="J698" s="1168"/>
      <c r="K698" s="1168"/>
      <c r="L698" s="1168"/>
      <c r="M698" s="1168"/>
      <c r="N698" s="1168"/>
      <c r="O698" s="1168"/>
      <c r="P698" s="1168"/>
      <c r="Q698" s="1168"/>
      <c r="R698" s="1168"/>
      <c r="S698" s="1168"/>
      <c r="T698" s="1168"/>
      <c r="U698" s="1168"/>
      <c r="V698" s="1168"/>
      <c r="W698" s="1168"/>
      <c r="X698" s="1168"/>
      <c r="Y698" s="1168"/>
      <c r="Z698" s="1168"/>
    </row>
    <row r="699" spans="1:26" ht="14.25" customHeight="1">
      <c r="A699" s="1168"/>
      <c r="B699" s="1168"/>
      <c r="C699" s="1168"/>
      <c r="D699" s="1168"/>
      <c r="E699" s="1168"/>
      <c r="F699" s="1168"/>
      <c r="G699" s="1168"/>
      <c r="H699" s="1168"/>
      <c r="I699" s="1168"/>
      <c r="J699" s="1168"/>
      <c r="K699" s="1168"/>
      <c r="L699" s="1168"/>
      <c r="M699" s="1168"/>
      <c r="N699" s="1168"/>
      <c r="O699" s="1168"/>
      <c r="P699" s="1168"/>
      <c r="Q699" s="1168"/>
      <c r="R699" s="1168"/>
      <c r="S699" s="1168"/>
      <c r="T699" s="1168"/>
      <c r="U699" s="1168"/>
      <c r="V699" s="1168"/>
      <c r="W699" s="1168"/>
      <c r="X699" s="1168"/>
      <c r="Y699" s="1168"/>
      <c r="Z699" s="1168"/>
    </row>
    <row r="700" spans="1:26" ht="14.25" customHeight="1">
      <c r="A700" s="1168"/>
      <c r="B700" s="1168"/>
      <c r="C700" s="1168"/>
      <c r="D700" s="1168"/>
      <c r="E700" s="1168"/>
      <c r="F700" s="1168"/>
      <c r="G700" s="1168"/>
      <c r="H700" s="1168"/>
      <c r="I700" s="1168"/>
      <c r="J700" s="1168"/>
      <c r="K700" s="1168"/>
      <c r="L700" s="1168"/>
      <c r="M700" s="1168"/>
      <c r="N700" s="1168"/>
      <c r="O700" s="1168"/>
      <c r="P700" s="1168"/>
      <c r="Q700" s="1168"/>
      <c r="R700" s="1168"/>
      <c r="S700" s="1168"/>
      <c r="T700" s="1168"/>
      <c r="U700" s="1168"/>
      <c r="V700" s="1168"/>
      <c r="W700" s="1168"/>
      <c r="X700" s="1168"/>
      <c r="Y700" s="1168"/>
      <c r="Z700" s="1168"/>
    </row>
    <row r="701" spans="1:26" ht="14.25" customHeight="1">
      <c r="A701" s="1168"/>
      <c r="B701" s="1168"/>
      <c r="C701" s="1168"/>
      <c r="D701" s="1168"/>
      <c r="E701" s="1168"/>
      <c r="F701" s="1168"/>
      <c r="G701" s="1168"/>
      <c r="H701" s="1168"/>
      <c r="I701" s="1168"/>
      <c r="J701" s="1168"/>
      <c r="K701" s="1168"/>
      <c r="L701" s="1168"/>
      <c r="M701" s="1168"/>
      <c r="N701" s="1168"/>
      <c r="O701" s="1168"/>
      <c r="P701" s="1168"/>
      <c r="Q701" s="1168"/>
      <c r="R701" s="1168"/>
      <c r="S701" s="1168"/>
      <c r="T701" s="1168"/>
      <c r="U701" s="1168"/>
      <c r="V701" s="1168"/>
      <c r="W701" s="1168"/>
      <c r="X701" s="1168"/>
      <c r="Y701" s="1168"/>
      <c r="Z701" s="1168"/>
    </row>
    <row r="702" spans="1:26" ht="14.25" customHeight="1">
      <c r="A702" s="1168"/>
      <c r="B702" s="1168"/>
      <c r="C702" s="1168"/>
      <c r="D702" s="1168"/>
      <c r="E702" s="1168"/>
      <c r="F702" s="1168"/>
      <c r="G702" s="1168"/>
      <c r="H702" s="1168"/>
      <c r="I702" s="1168"/>
      <c r="J702" s="1168"/>
      <c r="K702" s="1168"/>
      <c r="L702" s="1168"/>
      <c r="M702" s="1168"/>
      <c r="N702" s="1168"/>
      <c r="O702" s="1168"/>
      <c r="P702" s="1168"/>
      <c r="Q702" s="1168"/>
      <c r="R702" s="1168"/>
      <c r="S702" s="1168"/>
      <c r="T702" s="1168"/>
      <c r="U702" s="1168"/>
      <c r="V702" s="1168"/>
      <c r="W702" s="1168"/>
      <c r="X702" s="1168"/>
      <c r="Y702" s="1168"/>
      <c r="Z702" s="1168"/>
    </row>
    <row r="703" spans="1:26" ht="14.25" customHeight="1">
      <c r="A703" s="1168"/>
      <c r="B703" s="1168"/>
      <c r="C703" s="1168"/>
      <c r="D703" s="1168"/>
      <c r="E703" s="1168"/>
      <c r="F703" s="1168"/>
      <c r="G703" s="1168"/>
      <c r="H703" s="1168"/>
      <c r="I703" s="1168"/>
      <c r="J703" s="1168"/>
      <c r="K703" s="1168"/>
      <c r="L703" s="1168"/>
      <c r="M703" s="1168"/>
      <c r="N703" s="1168"/>
      <c r="O703" s="1168"/>
      <c r="P703" s="1168"/>
      <c r="Q703" s="1168"/>
      <c r="R703" s="1168"/>
      <c r="S703" s="1168"/>
      <c r="T703" s="1168"/>
      <c r="U703" s="1168"/>
      <c r="V703" s="1168"/>
      <c r="W703" s="1168"/>
      <c r="X703" s="1168"/>
      <c r="Y703" s="1168"/>
      <c r="Z703" s="1168"/>
    </row>
    <row r="704" spans="1:26" ht="14.25" customHeight="1">
      <c r="A704" s="1168"/>
      <c r="B704" s="1168"/>
      <c r="C704" s="1168"/>
      <c r="D704" s="1168"/>
      <c r="E704" s="1168"/>
      <c r="F704" s="1168"/>
      <c r="G704" s="1168"/>
      <c r="H704" s="1168"/>
      <c r="I704" s="1168"/>
      <c r="J704" s="1168"/>
      <c r="K704" s="1168"/>
      <c r="L704" s="1168"/>
      <c r="M704" s="1168"/>
      <c r="N704" s="1168"/>
      <c r="O704" s="1168"/>
      <c r="P704" s="1168"/>
      <c r="Q704" s="1168"/>
      <c r="R704" s="1168"/>
      <c r="S704" s="1168"/>
      <c r="T704" s="1168"/>
      <c r="U704" s="1168"/>
      <c r="V704" s="1168"/>
      <c r="W704" s="1168"/>
      <c r="X704" s="1168"/>
      <c r="Y704" s="1168"/>
      <c r="Z704" s="1168"/>
    </row>
    <row r="705" spans="1:26" ht="14.25" customHeight="1">
      <c r="A705" s="1168"/>
      <c r="B705" s="1168"/>
      <c r="C705" s="1168"/>
      <c r="D705" s="1168"/>
      <c r="E705" s="1168"/>
      <c r="F705" s="1168"/>
      <c r="G705" s="1168"/>
      <c r="H705" s="1168"/>
      <c r="I705" s="1168"/>
      <c r="J705" s="1168"/>
      <c r="K705" s="1168"/>
      <c r="L705" s="1168"/>
      <c r="M705" s="1168"/>
      <c r="N705" s="1168"/>
      <c r="O705" s="1168"/>
      <c r="P705" s="1168"/>
      <c r="Q705" s="1168"/>
      <c r="R705" s="1168"/>
      <c r="S705" s="1168"/>
      <c r="T705" s="1168"/>
      <c r="U705" s="1168"/>
      <c r="V705" s="1168"/>
      <c r="W705" s="1168"/>
      <c r="X705" s="1168"/>
      <c r="Y705" s="1168"/>
      <c r="Z705" s="1168"/>
    </row>
    <row r="706" spans="1:26" ht="14.25" customHeight="1">
      <c r="A706" s="1168"/>
      <c r="B706" s="1168"/>
      <c r="C706" s="1168"/>
      <c r="D706" s="1168"/>
      <c r="E706" s="1168"/>
      <c r="F706" s="1168"/>
      <c r="G706" s="1168"/>
      <c r="H706" s="1168"/>
      <c r="I706" s="1168"/>
      <c r="J706" s="1168"/>
      <c r="K706" s="1168"/>
      <c r="L706" s="1168"/>
      <c r="M706" s="1168"/>
      <c r="N706" s="1168"/>
      <c r="O706" s="1168"/>
      <c r="P706" s="1168"/>
      <c r="Q706" s="1168"/>
      <c r="R706" s="1168"/>
      <c r="S706" s="1168"/>
      <c r="T706" s="1168"/>
      <c r="U706" s="1168"/>
      <c r="V706" s="1168"/>
      <c r="W706" s="1168"/>
      <c r="X706" s="1168"/>
      <c r="Y706" s="1168"/>
      <c r="Z706" s="1168"/>
    </row>
    <row r="707" spans="1:26" ht="14.25" customHeight="1">
      <c r="A707" s="1168"/>
      <c r="B707" s="1168"/>
      <c r="C707" s="1168"/>
      <c r="D707" s="1168"/>
      <c r="E707" s="1168"/>
      <c r="F707" s="1168"/>
      <c r="G707" s="1168"/>
      <c r="H707" s="1168"/>
      <c r="I707" s="1168"/>
      <c r="J707" s="1168"/>
      <c r="K707" s="1168"/>
      <c r="L707" s="1168"/>
      <c r="M707" s="1168"/>
      <c r="N707" s="1168"/>
      <c r="O707" s="1168"/>
      <c r="P707" s="1168"/>
      <c r="Q707" s="1168"/>
      <c r="R707" s="1168"/>
      <c r="S707" s="1168"/>
      <c r="T707" s="1168"/>
      <c r="U707" s="1168"/>
      <c r="V707" s="1168"/>
      <c r="W707" s="1168"/>
      <c r="X707" s="1168"/>
      <c r="Y707" s="1168"/>
      <c r="Z707" s="1168"/>
    </row>
    <row r="708" spans="1:26" ht="14.25" customHeight="1">
      <c r="A708" s="1168"/>
      <c r="B708" s="1168"/>
      <c r="C708" s="1168"/>
      <c r="D708" s="1168"/>
      <c r="E708" s="1168"/>
      <c r="F708" s="1168"/>
      <c r="G708" s="1168"/>
      <c r="H708" s="1168"/>
      <c r="I708" s="1168"/>
      <c r="J708" s="1168"/>
      <c r="K708" s="1168"/>
      <c r="L708" s="1168"/>
      <c r="M708" s="1168"/>
      <c r="N708" s="1168"/>
      <c r="O708" s="1168"/>
      <c r="P708" s="1168"/>
      <c r="Q708" s="1168"/>
      <c r="R708" s="1168"/>
      <c r="S708" s="1168"/>
      <c r="T708" s="1168"/>
      <c r="U708" s="1168"/>
      <c r="V708" s="1168"/>
      <c r="W708" s="1168"/>
      <c r="X708" s="1168"/>
      <c r="Y708" s="1168"/>
      <c r="Z708" s="1168"/>
    </row>
    <row r="709" spans="1:26" ht="14.25" customHeight="1">
      <c r="A709" s="1168"/>
      <c r="B709" s="1168"/>
      <c r="C709" s="1168"/>
      <c r="D709" s="1168"/>
      <c r="E709" s="1168"/>
      <c r="F709" s="1168"/>
      <c r="G709" s="1168"/>
      <c r="H709" s="1168"/>
      <c r="I709" s="1168"/>
      <c r="J709" s="1168"/>
      <c r="K709" s="1168"/>
      <c r="L709" s="1168"/>
      <c r="M709" s="1168"/>
      <c r="N709" s="1168"/>
      <c r="O709" s="1168"/>
      <c r="P709" s="1168"/>
      <c r="Q709" s="1168"/>
      <c r="R709" s="1168"/>
      <c r="S709" s="1168"/>
      <c r="T709" s="1168"/>
      <c r="U709" s="1168"/>
      <c r="V709" s="1168"/>
      <c r="W709" s="1168"/>
      <c r="X709" s="1168"/>
      <c r="Y709" s="1168"/>
      <c r="Z709" s="1168"/>
    </row>
    <row r="710" spans="1:26" ht="14.25" customHeight="1">
      <c r="A710" s="1168"/>
      <c r="B710" s="1168"/>
      <c r="C710" s="1168"/>
      <c r="D710" s="1168"/>
      <c r="E710" s="1168"/>
      <c r="F710" s="1168"/>
      <c r="G710" s="1168"/>
      <c r="H710" s="1168"/>
      <c r="I710" s="1168"/>
      <c r="J710" s="1168"/>
      <c r="K710" s="1168"/>
      <c r="L710" s="1168"/>
      <c r="M710" s="1168"/>
      <c r="N710" s="1168"/>
      <c r="O710" s="1168"/>
      <c r="P710" s="1168"/>
      <c r="Q710" s="1168"/>
      <c r="R710" s="1168"/>
      <c r="S710" s="1168"/>
      <c r="T710" s="1168"/>
      <c r="U710" s="1168"/>
      <c r="V710" s="1168"/>
      <c r="W710" s="1168"/>
      <c r="X710" s="1168"/>
      <c r="Y710" s="1168"/>
      <c r="Z710" s="1168"/>
    </row>
    <row r="711" spans="1:26" ht="14.25" customHeight="1">
      <c r="A711" s="1168"/>
      <c r="B711" s="1168"/>
      <c r="C711" s="1168"/>
      <c r="D711" s="1168"/>
      <c r="E711" s="1168"/>
      <c r="F711" s="1168"/>
      <c r="G711" s="1168"/>
      <c r="H711" s="1168"/>
      <c r="I711" s="1168"/>
      <c r="J711" s="1168"/>
      <c r="K711" s="1168"/>
      <c r="L711" s="1168"/>
      <c r="M711" s="1168"/>
      <c r="N711" s="1168"/>
      <c r="O711" s="1168"/>
      <c r="P711" s="1168"/>
      <c r="Q711" s="1168"/>
      <c r="R711" s="1168"/>
      <c r="S711" s="1168"/>
      <c r="T711" s="1168"/>
      <c r="U711" s="1168"/>
      <c r="V711" s="1168"/>
      <c r="W711" s="1168"/>
      <c r="X711" s="1168"/>
      <c r="Y711" s="1168"/>
      <c r="Z711" s="1168"/>
    </row>
    <row r="712" spans="1:26" ht="14.25" customHeight="1">
      <c r="A712" s="1168"/>
      <c r="B712" s="1168"/>
      <c r="C712" s="1168"/>
      <c r="D712" s="1168"/>
      <c r="E712" s="1168"/>
      <c r="F712" s="1168"/>
      <c r="G712" s="1168"/>
      <c r="H712" s="1168"/>
      <c r="I712" s="1168"/>
      <c r="J712" s="1168"/>
      <c r="K712" s="1168"/>
      <c r="L712" s="1168"/>
      <c r="M712" s="1168"/>
      <c r="N712" s="1168"/>
      <c r="O712" s="1168"/>
      <c r="P712" s="1168"/>
      <c r="Q712" s="1168"/>
      <c r="R712" s="1168"/>
      <c r="S712" s="1168"/>
      <c r="T712" s="1168"/>
      <c r="U712" s="1168"/>
      <c r="V712" s="1168"/>
      <c r="W712" s="1168"/>
      <c r="X712" s="1168"/>
      <c r="Y712" s="1168"/>
      <c r="Z712" s="1168"/>
    </row>
    <row r="713" spans="1:26" ht="14.25" customHeight="1">
      <c r="A713" s="1168"/>
      <c r="B713" s="1168"/>
      <c r="C713" s="1168"/>
      <c r="D713" s="1168"/>
      <c r="E713" s="1168"/>
      <c r="F713" s="1168"/>
      <c r="G713" s="1168"/>
      <c r="H713" s="1168"/>
      <c r="I713" s="1168"/>
      <c r="J713" s="1168"/>
      <c r="K713" s="1168"/>
      <c r="L713" s="1168"/>
      <c r="M713" s="1168"/>
      <c r="N713" s="1168"/>
      <c r="O713" s="1168"/>
      <c r="P713" s="1168"/>
      <c r="Q713" s="1168"/>
      <c r="R713" s="1168"/>
      <c r="S713" s="1168"/>
      <c r="T713" s="1168"/>
      <c r="U713" s="1168"/>
      <c r="V713" s="1168"/>
      <c r="W713" s="1168"/>
      <c r="X713" s="1168"/>
      <c r="Y713" s="1168"/>
      <c r="Z713" s="1168"/>
    </row>
    <row r="714" spans="1:26" ht="14.25" customHeight="1">
      <c r="A714" s="1168"/>
      <c r="B714" s="1168"/>
      <c r="C714" s="1168"/>
      <c r="D714" s="1168"/>
      <c r="E714" s="1168"/>
      <c r="F714" s="1168"/>
      <c r="G714" s="1168"/>
      <c r="H714" s="1168"/>
      <c r="I714" s="1168"/>
      <c r="J714" s="1168"/>
      <c r="K714" s="1168"/>
      <c r="L714" s="1168"/>
      <c r="M714" s="1168"/>
      <c r="N714" s="1168"/>
      <c r="O714" s="1168"/>
      <c r="P714" s="1168"/>
      <c r="Q714" s="1168"/>
      <c r="R714" s="1168"/>
      <c r="S714" s="1168"/>
      <c r="T714" s="1168"/>
      <c r="U714" s="1168"/>
      <c r="V714" s="1168"/>
      <c r="W714" s="1168"/>
      <c r="X714" s="1168"/>
      <c r="Y714" s="1168"/>
      <c r="Z714" s="1168"/>
    </row>
    <row r="715" spans="1:26" ht="14.25" customHeight="1">
      <c r="A715" s="1168"/>
      <c r="B715" s="1168"/>
      <c r="C715" s="1168"/>
      <c r="D715" s="1168"/>
      <c r="E715" s="1168"/>
      <c r="F715" s="1168"/>
      <c r="G715" s="1168"/>
      <c r="H715" s="1168"/>
      <c r="I715" s="1168"/>
      <c r="J715" s="1168"/>
      <c r="K715" s="1168"/>
      <c r="L715" s="1168"/>
      <c r="M715" s="1168"/>
      <c r="N715" s="1168"/>
      <c r="O715" s="1168"/>
      <c r="P715" s="1168"/>
      <c r="Q715" s="1168"/>
      <c r="R715" s="1168"/>
      <c r="S715" s="1168"/>
      <c r="T715" s="1168"/>
      <c r="U715" s="1168"/>
      <c r="V715" s="1168"/>
      <c r="W715" s="1168"/>
      <c r="X715" s="1168"/>
      <c r="Y715" s="1168"/>
      <c r="Z715" s="1168"/>
    </row>
    <row r="716" spans="1:26" ht="14.25" customHeight="1">
      <c r="A716" s="1168"/>
      <c r="B716" s="1168"/>
      <c r="C716" s="1168"/>
      <c r="D716" s="1168"/>
      <c r="E716" s="1168"/>
      <c r="F716" s="1168"/>
      <c r="G716" s="1168"/>
      <c r="H716" s="1168"/>
      <c r="I716" s="1168"/>
      <c r="J716" s="1168"/>
      <c r="K716" s="1168"/>
      <c r="L716" s="1168"/>
      <c r="M716" s="1168"/>
      <c r="N716" s="1168"/>
      <c r="O716" s="1168"/>
      <c r="P716" s="1168"/>
      <c r="Q716" s="1168"/>
      <c r="R716" s="1168"/>
      <c r="S716" s="1168"/>
      <c r="T716" s="1168"/>
      <c r="U716" s="1168"/>
      <c r="V716" s="1168"/>
      <c r="W716" s="1168"/>
      <c r="X716" s="1168"/>
      <c r="Y716" s="1168"/>
      <c r="Z716" s="1168"/>
    </row>
    <row r="717" spans="1:26" ht="14.25" customHeight="1">
      <c r="A717" s="1168"/>
      <c r="B717" s="1168"/>
      <c r="C717" s="1168"/>
      <c r="D717" s="1168"/>
      <c r="E717" s="1168"/>
      <c r="F717" s="1168"/>
      <c r="G717" s="1168"/>
      <c r="H717" s="1168"/>
      <c r="I717" s="1168"/>
      <c r="J717" s="1168"/>
      <c r="K717" s="1168"/>
      <c r="L717" s="1168"/>
      <c r="M717" s="1168"/>
      <c r="N717" s="1168"/>
      <c r="O717" s="1168"/>
      <c r="P717" s="1168"/>
      <c r="Q717" s="1168"/>
      <c r="R717" s="1168"/>
      <c r="S717" s="1168"/>
      <c r="T717" s="1168"/>
      <c r="U717" s="1168"/>
      <c r="V717" s="1168"/>
      <c r="W717" s="1168"/>
      <c r="X717" s="1168"/>
      <c r="Y717" s="1168"/>
      <c r="Z717" s="1168"/>
    </row>
    <row r="718" spans="1:26" ht="14.25" customHeight="1">
      <c r="A718" s="1168"/>
      <c r="B718" s="1168"/>
      <c r="C718" s="1168"/>
      <c r="D718" s="1168"/>
      <c r="E718" s="1168"/>
      <c r="F718" s="1168"/>
      <c r="G718" s="1168"/>
      <c r="H718" s="1168"/>
      <c r="I718" s="1168"/>
      <c r="J718" s="1168"/>
      <c r="K718" s="1168"/>
      <c r="L718" s="1168"/>
      <c r="M718" s="1168"/>
      <c r="N718" s="1168"/>
      <c r="O718" s="1168"/>
      <c r="P718" s="1168"/>
      <c r="Q718" s="1168"/>
      <c r="R718" s="1168"/>
      <c r="S718" s="1168"/>
      <c r="T718" s="1168"/>
      <c r="U718" s="1168"/>
      <c r="V718" s="1168"/>
      <c r="W718" s="1168"/>
      <c r="X718" s="1168"/>
      <c r="Y718" s="1168"/>
      <c r="Z718" s="1168"/>
    </row>
    <row r="719" spans="1:26" ht="14.25" customHeight="1">
      <c r="A719" s="1168"/>
      <c r="B719" s="1168"/>
      <c r="C719" s="1168"/>
      <c r="D719" s="1168"/>
      <c r="E719" s="1168"/>
      <c r="F719" s="1168"/>
      <c r="G719" s="1168"/>
      <c r="H719" s="1168"/>
      <c r="I719" s="1168"/>
      <c r="J719" s="1168"/>
      <c r="K719" s="1168"/>
      <c r="L719" s="1168"/>
      <c r="M719" s="1168"/>
      <c r="N719" s="1168"/>
      <c r="O719" s="1168"/>
      <c r="P719" s="1168"/>
      <c r="Q719" s="1168"/>
      <c r="R719" s="1168"/>
      <c r="S719" s="1168"/>
      <c r="T719" s="1168"/>
      <c r="U719" s="1168"/>
      <c r="V719" s="1168"/>
      <c r="W719" s="1168"/>
      <c r="X719" s="1168"/>
      <c r="Y719" s="1168"/>
      <c r="Z719" s="1168"/>
    </row>
    <row r="720" spans="1:26" ht="14.25" customHeight="1">
      <c r="A720" s="1168"/>
      <c r="B720" s="1168"/>
      <c r="C720" s="1168"/>
      <c r="D720" s="1168"/>
      <c r="E720" s="1168"/>
      <c r="F720" s="1168"/>
      <c r="G720" s="1168"/>
      <c r="H720" s="1168"/>
      <c r="I720" s="1168"/>
      <c r="J720" s="1168"/>
      <c r="K720" s="1168"/>
      <c r="L720" s="1168"/>
      <c r="M720" s="1168"/>
      <c r="N720" s="1168"/>
      <c r="O720" s="1168"/>
      <c r="P720" s="1168"/>
      <c r="Q720" s="1168"/>
      <c r="R720" s="1168"/>
      <c r="S720" s="1168"/>
      <c r="T720" s="1168"/>
      <c r="U720" s="1168"/>
      <c r="V720" s="1168"/>
      <c r="W720" s="1168"/>
      <c r="X720" s="1168"/>
      <c r="Y720" s="1168"/>
      <c r="Z720" s="1168"/>
    </row>
    <row r="721" spans="1:26" ht="14.25" customHeight="1">
      <c r="A721" s="1168"/>
      <c r="B721" s="1168"/>
      <c r="C721" s="1168"/>
      <c r="D721" s="1168"/>
      <c r="E721" s="1168"/>
      <c r="F721" s="1168"/>
      <c r="G721" s="1168"/>
      <c r="H721" s="1168"/>
      <c r="I721" s="1168"/>
      <c r="J721" s="1168"/>
      <c r="K721" s="1168"/>
      <c r="L721" s="1168"/>
      <c r="M721" s="1168"/>
      <c r="N721" s="1168"/>
      <c r="O721" s="1168"/>
      <c r="P721" s="1168"/>
      <c r="Q721" s="1168"/>
      <c r="R721" s="1168"/>
      <c r="S721" s="1168"/>
      <c r="T721" s="1168"/>
      <c r="U721" s="1168"/>
      <c r="V721" s="1168"/>
      <c r="W721" s="1168"/>
      <c r="X721" s="1168"/>
      <c r="Y721" s="1168"/>
      <c r="Z721" s="1168"/>
    </row>
    <row r="722" spans="1:26" ht="14.25" customHeight="1">
      <c r="A722" s="1168"/>
      <c r="B722" s="1168"/>
      <c r="C722" s="1168"/>
      <c r="D722" s="1168"/>
      <c r="E722" s="1168"/>
      <c r="F722" s="1168"/>
      <c r="G722" s="1168"/>
      <c r="H722" s="1168"/>
      <c r="I722" s="1168"/>
      <c r="J722" s="1168"/>
      <c r="K722" s="1168"/>
      <c r="L722" s="1168"/>
      <c r="M722" s="1168"/>
      <c r="N722" s="1168"/>
      <c r="O722" s="1168"/>
      <c r="P722" s="1168"/>
      <c r="Q722" s="1168"/>
      <c r="R722" s="1168"/>
      <c r="S722" s="1168"/>
      <c r="T722" s="1168"/>
      <c r="U722" s="1168"/>
      <c r="V722" s="1168"/>
      <c r="W722" s="1168"/>
      <c r="X722" s="1168"/>
      <c r="Y722" s="1168"/>
      <c r="Z722" s="1168"/>
    </row>
    <row r="723" spans="1:26" ht="14.25" customHeight="1">
      <c r="A723" s="1168"/>
      <c r="B723" s="1168"/>
      <c r="C723" s="1168"/>
      <c r="D723" s="1168"/>
      <c r="E723" s="1168"/>
      <c r="F723" s="1168"/>
      <c r="G723" s="1168"/>
      <c r="H723" s="1168"/>
      <c r="I723" s="1168"/>
      <c r="J723" s="1168"/>
      <c r="K723" s="1168"/>
      <c r="L723" s="1168"/>
      <c r="M723" s="1168"/>
      <c r="N723" s="1168"/>
      <c r="O723" s="1168"/>
      <c r="P723" s="1168"/>
      <c r="Q723" s="1168"/>
      <c r="R723" s="1168"/>
      <c r="S723" s="1168"/>
      <c r="T723" s="1168"/>
      <c r="U723" s="1168"/>
      <c r="V723" s="1168"/>
      <c r="W723" s="1168"/>
      <c r="X723" s="1168"/>
      <c r="Y723" s="1168"/>
      <c r="Z723" s="1168"/>
    </row>
    <row r="724" spans="1:26" ht="14.25" customHeight="1">
      <c r="A724" s="1168"/>
      <c r="B724" s="1168"/>
      <c r="C724" s="1168"/>
      <c r="D724" s="1168"/>
      <c r="E724" s="1168"/>
      <c r="F724" s="1168"/>
      <c r="G724" s="1168"/>
      <c r="H724" s="1168"/>
      <c r="I724" s="1168"/>
      <c r="J724" s="1168"/>
      <c r="K724" s="1168"/>
      <c r="L724" s="1168"/>
      <c r="M724" s="1168"/>
      <c r="N724" s="1168"/>
      <c r="O724" s="1168"/>
      <c r="P724" s="1168"/>
      <c r="Q724" s="1168"/>
      <c r="R724" s="1168"/>
      <c r="S724" s="1168"/>
      <c r="T724" s="1168"/>
      <c r="U724" s="1168"/>
      <c r="V724" s="1168"/>
      <c r="W724" s="1168"/>
      <c r="X724" s="1168"/>
      <c r="Y724" s="1168"/>
      <c r="Z724" s="1168"/>
    </row>
    <row r="725" spans="1:26" ht="14.25" customHeight="1">
      <c r="A725" s="1168"/>
      <c r="B725" s="1168"/>
      <c r="C725" s="1168"/>
      <c r="D725" s="1168"/>
      <c r="E725" s="1168"/>
      <c r="F725" s="1168"/>
      <c r="G725" s="1168"/>
      <c r="H725" s="1168"/>
      <c r="I725" s="1168"/>
      <c r="J725" s="1168"/>
      <c r="K725" s="1168"/>
      <c r="L725" s="1168"/>
      <c r="M725" s="1168"/>
      <c r="N725" s="1168"/>
      <c r="O725" s="1168"/>
      <c r="P725" s="1168"/>
      <c r="Q725" s="1168"/>
      <c r="R725" s="1168"/>
      <c r="S725" s="1168"/>
      <c r="T725" s="1168"/>
      <c r="U725" s="1168"/>
      <c r="V725" s="1168"/>
      <c r="W725" s="1168"/>
      <c r="X725" s="1168"/>
      <c r="Y725" s="1168"/>
      <c r="Z725" s="1168"/>
    </row>
    <row r="726" spans="1:26" ht="14.25" customHeight="1">
      <c r="A726" s="1168"/>
      <c r="B726" s="1168"/>
      <c r="C726" s="1168"/>
      <c r="D726" s="1168"/>
      <c r="E726" s="1168"/>
      <c r="F726" s="1168"/>
      <c r="G726" s="1168"/>
      <c r="H726" s="1168"/>
      <c r="I726" s="1168"/>
      <c r="J726" s="1168"/>
      <c r="K726" s="1168"/>
      <c r="L726" s="1168"/>
      <c r="M726" s="1168"/>
      <c r="N726" s="1168"/>
      <c r="O726" s="1168"/>
      <c r="P726" s="1168"/>
      <c r="Q726" s="1168"/>
      <c r="R726" s="1168"/>
      <c r="S726" s="1168"/>
      <c r="T726" s="1168"/>
      <c r="U726" s="1168"/>
      <c r="V726" s="1168"/>
      <c r="W726" s="1168"/>
      <c r="X726" s="1168"/>
      <c r="Y726" s="1168"/>
      <c r="Z726" s="1168"/>
    </row>
    <row r="727" spans="1:26" ht="14.25" customHeight="1">
      <c r="A727" s="1168"/>
      <c r="B727" s="1168"/>
      <c r="C727" s="1168"/>
      <c r="D727" s="1168"/>
      <c r="E727" s="1168"/>
      <c r="F727" s="1168"/>
      <c r="G727" s="1168"/>
      <c r="H727" s="1168"/>
      <c r="I727" s="1168"/>
      <c r="J727" s="1168"/>
      <c r="K727" s="1168"/>
      <c r="L727" s="1168"/>
      <c r="M727" s="1168"/>
      <c r="N727" s="1168"/>
      <c r="O727" s="1168"/>
      <c r="P727" s="1168"/>
      <c r="Q727" s="1168"/>
      <c r="R727" s="1168"/>
      <c r="S727" s="1168"/>
      <c r="T727" s="1168"/>
      <c r="U727" s="1168"/>
      <c r="V727" s="1168"/>
      <c r="W727" s="1168"/>
      <c r="X727" s="1168"/>
      <c r="Y727" s="1168"/>
      <c r="Z727" s="1168"/>
    </row>
    <row r="728" spans="1:26" ht="14.25" customHeight="1">
      <c r="A728" s="1168"/>
      <c r="B728" s="1168"/>
      <c r="C728" s="1168"/>
      <c r="D728" s="1168"/>
      <c r="E728" s="1168"/>
      <c r="F728" s="1168"/>
      <c r="G728" s="1168"/>
      <c r="H728" s="1168"/>
      <c r="I728" s="1168"/>
      <c r="J728" s="1168"/>
      <c r="K728" s="1168"/>
      <c r="L728" s="1168"/>
      <c r="M728" s="1168"/>
      <c r="N728" s="1168"/>
      <c r="O728" s="1168"/>
      <c r="P728" s="1168"/>
      <c r="Q728" s="1168"/>
      <c r="R728" s="1168"/>
      <c r="S728" s="1168"/>
      <c r="T728" s="1168"/>
      <c r="U728" s="1168"/>
      <c r="V728" s="1168"/>
      <c r="W728" s="1168"/>
      <c r="X728" s="1168"/>
      <c r="Y728" s="1168"/>
      <c r="Z728" s="1168"/>
    </row>
    <row r="729" spans="1:26" ht="14.25" customHeight="1">
      <c r="A729" s="1168"/>
      <c r="B729" s="1168"/>
      <c r="C729" s="1168"/>
      <c r="D729" s="1168"/>
      <c r="E729" s="1168"/>
      <c r="F729" s="1168"/>
      <c r="G729" s="1168"/>
      <c r="H729" s="1168"/>
      <c r="I729" s="1168"/>
      <c r="J729" s="1168"/>
      <c r="K729" s="1168"/>
      <c r="L729" s="1168"/>
      <c r="M729" s="1168"/>
      <c r="N729" s="1168"/>
      <c r="O729" s="1168"/>
      <c r="P729" s="1168"/>
      <c r="Q729" s="1168"/>
      <c r="R729" s="1168"/>
      <c r="S729" s="1168"/>
      <c r="T729" s="1168"/>
      <c r="U729" s="1168"/>
      <c r="V729" s="1168"/>
      <c r="W729" s="1168"/>
      <c r="X729" s="1168"/>
      <c r="Y729" s="1168"/>
      <c r="Z729" s="1168"/>
    </row>
    <row r="730" spans="1:26" ht="14.25" customHeight="1">
      <c r="A730" s="1168"/>
      <c r="B730" s="1168"/>
      <c r="C730" s="1168"/>
      <c r="D730" s="1168"/>
      <c r="E730" s="1168"/>
      <c r="F730" s="1168"/>
      <c r="G730" s="1168"/>
      <c r="H730" s="1168"/>
      <c r="I730" s="1168"/>
      <c r="J730" s="1168"/>
      <c r="K730" s="1168"/>
      <c r="L730" s="1168"/>
      <c r="M730" s="1168"/>
      <c r="N730" s="1168"/>
      <c r="O730" s="1168"/>
      <c r="P730" s="1168"/>
      <c r="Q730" s="1168"/>
      <c r="R730" s="1168"/>
      <c r="S730" s="1168"/>
      <c r="T730" s="1168"/>
      <c r="U730" s="1168"/>
      <c r="V730" s="1168"/>
      <c r="W730" s="1168"/>
      <c r="X730" s="1168"/>
      <c r="Y730" s="1168"/>
      <c r="Z730" s="1168"/>
    </row>
    <row r="731" spans="1:26" ht="14.25" customHeight="1">
      <c r="A731" s="1168"/>
      <c r="B731" s="1168"/>
      <c r="C731" s="1168"/>
      <c r="D731" s="1168"/>
      <c r="E731" s="1168"/>
      <c r="F731" s="1168"/>
      <c r="G731" s="1168"/>
      <c r="H731" s="1168"/>
      <c r="I731" s="1168"/>
      <c r="J731" s="1168"/>
      <c r="K731" s="1168"/>
      <c r="L731" s="1168"/>
      <c r="M731" s="1168"/>
      <c r="N731" s="1168"/>
      <c r="O731" s="1168"/>
      <c r="P731" s="1168"/>
      <c r="Q731" s="1168"/>
      <c r="R731" s="1168"/>
      <c r="S731" s="1168"/>
      <c r="T731" s="1168"/>
      <c r="U731" s="1168"/>
      <c r="V731" s="1168"/>
      <c r="W731" s="1168"/>
      <c r="X731" s="1168"/>
      <c r="Y731" s="1168"/>
      <c r="Z731" s="1168"/>
    </row>
    <row r="732" spans="1:26" ht="14.25" customHeight="1">
      <c r="A732" s="1168"/>
      <c r="B732" s="1168"/>
      <c r="C732" s="1168"/>
      <c r="D732" s="1168"/>
      <c r="E732" s="1168"/>
      <c r="F732" s="1168"/>
      <c r="G732" s="1168"/>
      <c r="H732" s="1168"/>
      <c r="I732" s="1168"/>
      <c r="J732" s="1168"/>
      <c r="K732" s="1168"/>
      <c r="L732" s="1168"/>
      <c r="M732" s="1168"/>
      <c r="N732" s="1168"/>
      <c r="O732" s="1168"/>
      <c r="P732" s="1168"/>
      <c r="Q732" s="1168"/>
      <c r="R732" s="1168"/>
      <c r="S732" s="1168"/>
      <c r="T732" s="1168"/>
      <c r="U732" s="1168"/>
      <c r="V732" s="1168"/>
      <c r="W732" s="1168"/>
      <c r="X732" s="1168"/>
      <c r="Y732" s="1168"/>
      <c r="Z732" s="1168"/>
    </row>
    <row r="733" spans="1:26" ht="14.25" customHeight="1">
      <c r="A733" s="1168"/>
      <c r="B733" s="1168"/>
      <c r="C733" s="1168"/>
      <c r="D733" s="1168"/>
      <c r="E733" s="1168"/>
      <c r="F733" s="1168"/>
      <c r="G733" s="1168"/>
      <c r="H733" s="1168"/>
      <c r="I733" s="1168"/>
      <c r="J733" s="1168"/>
      <c r="K733" s="1168"/>
      <c r="L733" s="1168"/>
      <c r="M733" s="1168"/>
      <c r="N733" s="1168"/>
      <c r="O733" s="1168"/>
      <c r="P733" s="1168"/>
      <c r="Q733" s="1168"/>
      <c r="R733" s="1168"/>
      <c r="S733" s="1168"/>
      <c r="T733" s="1168"/>
      <c r="U733" s="1168"/>
      <c r="V733" s="1168"/>
      <c r="W733" s="1168"/>
      <c r="X733" s="1168"/>
      <c r="Y733" s="1168"/>
      <c r="Z733" s="1168"/>
    </row>
    <row r="734" spans="1:26" ht="14.25" customHeight="1">
      <c r="A734" s="1168"/>
      <c r="B734" s="1168"/>
      <c r="C734" s="1168"/>
      <c r="D734" s="1168"/>
      <c r="E734" s="1168"/>
      <c r="F734" s="1168"/>
      <c r="G734" s="1168"/>
      <c r="H734" s="1168"/>
      <c r="I734" s="1168"/>
      <c r="J734" s="1168"/>
      <c r="K734" s="1168"/>
      <c r="L734" s="1168"/>
      <c r="M734" s="1168"/>
      <c r="N734" s="1168"/>
      <c r="O734" s="1168"/>
      <c r="P734" s="1168"/>
      <c r="Q734" s="1168"/>
      <c r="R734" s="1168"/>
      <c r="S734" s="1168"/>
      <c r="T734" s="1168"/>
      <c r="U734" s="1168"/>
      <c r="V734" s="1168"/>
      <c r="W734" s="1168"/>
      <c r="X734" s="1168"/>
      <c r="Y734" s="1168"/>
      <c r="Z734" s="1168"/>
    </row>
    <row r="735" spans="1:26" ht="14.25" customHeight="1">
      <c r="A735" s="1168"/>
      <c r="B735" s="1168"/>
      <c r="C735" s="1168"/>
      <c r="D735" s="1168"/>
      <c r="E735" s="1168"/>
      <c r="F735" s="1168"/>
      <c r="G735" s="1168"/>
      <c r="H735" s="1168"/>
      <c r="I735" s="1168"/>
      <c r="J735" s="1168"/>
      <c r="K735" s="1168"/>
      <c r="L735" s="1168"/>
      <c r="M735" s="1168"/>
      <c r="N735" s="1168"/>
      <c r="O735" s="1168"/>
      <c r="P735" s="1168"/>
      <c r="Q735" s="1168"/>
      <c r="R735" s="1168"/>
      <c r="S735" s="1168"/>
      <c r="T735" s="1168"/>
      <c r="U735" s="1168"/>
      <c r="V735" s="1168"/>
      <c r="W735" s="1168"/>
      <c r="X735" s="1168"/>
      <c r="Y735" s="1168"/>
      <c r="Z735" s="1168"/>
    </row>
    <row r="736" spans="1:26" ht="14.25" customHeight="1">
      <c r="A736" s="1168"/>
      <c r="B736" s="1168"/>
      <c r="C736" s="1168"/>
      <c r="D736" s="1168"/>
      <c r="E736" s="1168"/>
      <c r="F736" s="1168"/>
      <c r="G736" s="1168"/>
      <c r="H736" s="1168"/>
      <c r="I736" s="1168"/>
      <c r="J736" s="1168"/>
      <c r="K736" s="1168"/>
      <c r="L736" s="1168"/>
      <c r="M736" s="1168"/>
      <c r="N736" s="1168"/>
      <c r="O736" s="1168"/>
      <c r="P736" s="1168"/>
      <c r="Q736" s="1168"/>
      <c r="R736" s="1168"/>
      <c r="S736" s="1168"/>
      <c r="T736" s="1168"/>
      <c r="U736" s="1168"/>
      <c r="V736" s="1168"/>
      <c r="W736" s="1168"/>
      <c r="X736" s="1168"/>
      <c r="Y736" s="1168"/>
      <c r="Z736" s="1168"/>
    </row>
    <row r="737" spans="1:26" ht="14.25" customHeight="1">
      <c r="A737" s="1168"/>
      <c r="B737" s="1168"/>
      <c r="C737" s="1168"/>
      <c r="D737" s="1168"/>
      <c r="E737" s="1168"/>
      <c r="F737" s="1168"/>
      <c r="G737" s="1168"/>
      <c r="H737" s="1168"/>
      <c r="I737" s="1168"/>
      <c r="J737" s="1168"/>
      <c r="K737" s="1168"/>
      <c r="L737" s="1168"/>
      <c r="M737" s="1168"/>
      <c r="N737" s="1168"/>
      <c r="O737" s="1168"/>
      <c r="P737" s="1168"/>
      <c r="Q737" s="1168"/>
      <c r="R737" s="1168"/>
      <c r="S737" s="1168"/>
      <c r="T737" s="1168"/>
      <c r="U737" s="1168"/>
      <c r="V737" s="1168"/>
      <c r="W737" s="1168"/>
      <c r="X737" s="1168"/>
      <c r="Y737" s="1168"/>
      <c r="Z737" s="1168"/>
    </row>
    <row r="738" spans="1:26" ht="14.25" customHeight="1">
      <c r="A738" s="1168"/>
      <c r="B738" s="1168"/>
      <c r="C738" s="1168"/>
      <c r="D738" s="1168"/>
      <c r="E738" s="1168"/>
      <c r="F738" s="1168"/>
      <c r="G738" s="1168"/>
      <c r="H738" s="1168"/>
      <c r="I738" s="1168"/>
      <c r="J738" s="1168"/>
      <c r="K738" s="1168"/>
      <c r="L738" s="1168"/>
      <c r="M738" s="1168"/>
      <c r="N738" s="1168"/>
      <c r="O738" s="1168"/>
      <c r="P738" s="1168"/>
      <c r="Q738" s="1168"/>
      <c r="R738" s="1168"/>
      <c r="S738" s="1168"/>
      <c r="T738" s="1168"/>
      <c r="U738" s="1168"/>
      <c r="V738" s="1168"/>
      <c r="W738" s="1168"/>
      <c r="X738" s="1168"/>
      <c r="Y738" s="1168"/>
      <c r="Z738" s="1168"/>
    </row>
    <row r="739" spans="1:26" ht="14.25" customHeight="1">
      <c r="A739" s="1168"/>
      <c r="B739" s="1168"/>
      <c r="C739" s="1168"/>
      <c r="D739" s="1168"/>
      <c r="E739" s="1168"/>
      <c r="F739" s="1168"/>
      <c r="G739" s="1168"/>
      <c r="H739" s="1168"/>
      <c r="I739" s="1168"/>
      <c r="J739" s="1168"/>
      <c r="K739" s="1168"/>
      <c r="L739" s="1168"/>
      <c r="M739" s="1168"/>
      <c r="N739" s="1168"/>
      <c r="O739" s="1168"/>
      <c r="P739" s="1168"/>
      <c r="Q739" s="1168"/>
      <c r="R739" s="1168"/>
      <c r="S739" s="1168"/>
      <c r="T739" s="1168"/>
      <c r="U739" s="1168"/>
      <c r="V739" s="1168"/>
      <c r="W739" s="1168"/>
      <c r="X739" s="1168"/>
      <c r="Y739" s="1168"/>
      <c r="Z739" s="1168"/>
    </row>
    <row r="740" spans="1:26" ht="14.25" customHeight="1">
      <c r="A740" s="1168"/>
      <c r="B740" s="1168"/>
      <c r="C740" s="1168"/>
      <c r="D740" s="1168"/>
      <c r="E740" s="1168"/>
      <c r="F740" s="1168"/>
      <c r="G740" s="1168"/>
      <c r="H740" s="1168"/>
      <c r="I740" s="1168"/>
      <c r="J740" s="1168"/>
      <c r="K740" s="1168"/>
      <c r="L740" s="1168"/>
      <c r="M740" s="1168"/>
      <c r="N740" s="1168"/>
      <c r="O740" s="1168"/>
      <c r="P740" s="1168"/>
      <c r="Q740" s="1168"/>
      <c r="R740" s="1168"/>
      <c r="S740" s="1168"/>
      <c r="T740" s="1168"/>
      <c r="U740" s="1168"/>
      <c r="V740" s="1168"/>
      <c r="W740" s="1168"/>
      <c r="X740" s="1168"/>
      <c r="Y740" s="1168"/>
      <c r="Z740" s="1168"/>
    </row>
    <row r="741" spans="1:26" ht="14.25" customHeight="1">
      <c r="A741" s="1168"/>
      <c r="B741" s="1168"/>
      <c r="C741" s="1168"/>
      <c r="D741" s="1168"/>
      <c r="E741" s="1168"/>
      <c r="F741" s="1168"/>
      <c r="G741" s="1168"/>
      <c r="H741" s="1168"/>
      <c r="I741" s="1168"/>
      <c r="J741" s="1168"/>
      <c r="K741" s="1168"/>
      <c r="L741" s="1168"/>
      <c r="M741" s="1168"/>
      <c r="N741" s="1168"/>
      <c r="O741" s="1168"/>
      <c r="P741" s="1168"/>
      <c r="Q741" s="1168"/>
      <c r="R741" s="1168"/>
      <c r="S741" s="1168"/>
      <c r="T741" s="1168"/>
      <c r="U741" s="1168"/>
      <c r="V741" s="1168"/>
      <c r="W741" s="1168"/>
      <c r="X741" s="1168"/>
      <c r="Y741" s="1168"/>
      <c r="Z741" s="1168"/>
    </row>
    <row r="742" spans="1:26" ht="14.25" customHeight="1">
      <c r="A742" s="1168"/>
      <c r="B742" s="1168"/>
      <c r="C742" s="1168"/>
      <c r="D742" s="1168"/>
      <c r="E742" s="1168"/>
      <c r="F742" s="1168"/>
      <c r="G742" s="1168"/>
      <c r="H742" s="1168"/>
      <c r="I742" s="1168"/>
      <c r="J742" s="1168"/>
      <c r="K742" s="1168"/>
      <c r="L742" s="1168"/>
      <c r="M742" s="1168"/>
      <c r="N742" s="1168"/>
      <c r="O742" s="1168"/>
      <c r="P742" s="1168"/>
      <c r="Q742" s="1168"/>
      <c r="R742" s="1168"/>
      <c r="S742" s="1168"/>
      <c r="T742" s="1168"/>
      <c r="U742" s="1168"/>
      <c r="V742" s="1168"/>
      <c r="W742" s="1168"/>
      <c r="X742" s="1168"/>
      <c r="Y742" s="1168"/>
      <c r="Z742" s="1168"/>
    </row>
    <row r="743" spans="1:26" ht="14.25" customHeight="1">
      <c r="A743" s="1168"/>
      <c r="B743" s="1168"/>
      <c r="C743" s="1168"/>
      <c r="D743" s="1168"/>
      <c r="E743" s="1168"/>
      <c r="F743" s="1168"/>
      <c r="G743" s="1168"/>
      <c r="H743" s="1168"/>
      <c r="I743" s="1168"/>
      <c r="J743" s="1168"/>
      <c r="K743" s="1168"/>
      <c r="L743" s="1168"/>
      <c r="M743" s="1168"/>
      <c r="N743" s="1168"/>
      <c r="O743" s="1168"/>
      <c r="P743" s="1168"/>
      <c r="Q743" s="1168"/>
      <c r="R743" s="1168"/>
      <c r="S743" s="1168"/>
      <c r="T743" s="1168"/>
      <c r="U743" s="1168"/>
      <c r="V743" s="1168"/>
      <c r="W743" s="1168"/>
      <c r="X743" s="1168"/>
      <c r="Y743" s="1168"/>
      <c r="Z743" s="1168"/>
    </row>
    <row r="744" spans="1:26" ht="14.25" customHeight="1">
      <c r="A744" s="1168"/>
      <c r="B744" s="1168"/>
      <c r="C744" s="1168"/>
      <c r="D744" s="1168"/>
      <c r="E744" s="1168"/>
      <c r="F744" s="1168"/>
      <c r="G744" s="1168"/>
      <c r="H744" s="1168"/>
      <c r="I744" s="1168"/>
      <c r="J744" s="1168"/>
      <c r="K744" s="1168"/>
      <c r="L744" s="1168"/>
      <c r="M744" s="1168"/>
      <c r="N744" s="1168"/>
      <c r="O744" s="1168"/>
      <c r="P744" s="1168"/>
      <c r="Q744" s="1168"/>
      <c r="R744" s="1168"/>
      <c r="S744" s="1168"/>
      <c r="T744" s="1168"/>
      <c r="U744" s="1168"/>
      <c r="V744" s="1168"/>
      <c r="W744" s="1168"/>
      <c r="X744" s="1168"/>
      <c r="Y744" s="1168"/>
      <c r="Z744" s="1168"/>
    </row>
    <row r="745" spans="1:26" ht="14.25" customHeight="1">
      <c r="A745" s="1168"/>
      <c r="B745" s="1168"/>
      <c r="C745" s="1168"/>
      <c r="D745" s="1168"/>
      <c r="E745" s="1168"/>
      <c r="F745" s="1168"/>
      <c r="G745" s="1168"/>
      <c r="H745" s="1168"/>
      <c r="I745" s="1168"/>
      <c r="J745" s="1168"/>
      <c r="K745" s="1168"/>
      <c r="L745" s="1168"/>
      <c r="M745" s="1168"/>
      <c r="N745" s="1168"/>
      <c r="O745" s="1168"/>
      <c r="P745" s="1168"/>
      <c r="Q745" s="1168"/>
      <c r="R745" s="1168"/>
      <c r="S745" s="1168"/>
      <c r="T745" s="1168"/>
      <c r="U745" s="1168"/>
      <c r="V745" s="1168"/>
      <c r="W745" s="1168"/>
      <c r="X745" s="1168"/>
      <c r="Y745" s="1168"/>
      <c r="Z745" s="1168"/>
    </row>
    <row r="746" spans="1:26" ht="14.25" customHeight="1">
      <c r="A746" s="1168"/>
      <c r="B746" s="1168"/>
      <c r="C746" s="1168"/>
      <c r="D746" s="1168"/>
      <c r="E746" s="1168"/>
      <c r="F746" s="1168"/>
      <c r="G746" s="1168"/>
      <c r="H746" s="1168"/>
      <c r="I746" s="1168"/>
      <c r="J746" s="1168"/>
      <c r="K746" s="1168"/>
      <c r="L746" s="1168"/>
      <c r="M746" s="1168"/>
      <c r="N746" s="1168"/>
      <c r="O746" s="1168"/>
      <c r="P746" s="1168"/>
      <c r="Q746" s="1168"/>
      <c r="R746" s="1168"/>
      <c r="S746" s="1168"/>
      <c r="T746" s="1168"/>
      <c r="U746" s="1168"/>
      <c r="V746" s="1168"/>
      <c r="W746" s="1168"/>
      <c r="X746" s="1168"/>
      <c r="Y746" s="1168"/>
      <c r="Z746" s="1168"/>
    </row>
    <row r="747" spans="1:26" ht="14.25" customHeight="1">
      <c r="A747" s="1168"/>
      <c r="B747" s="1168"/>
      <c r="C747" s="1168"/>
      <c r="D747" s="1168"/>
      <c r="E747" s="1168"/>
      <c r="F747" s="1168"/>
      <c r="G747" s="1168"/>
      <c r="H747" s="1168"/>
      <c r="I747" s="1168"/>
      <c r="J747" s="1168"/>
      <c r="K747" s="1168"/>
      <c r="L747" s="1168"/>
      <c r="M747" s="1168"/>
      <c r="N747" s="1168"/>
      <c r="O747" s="1168"/>
      <c r="P747" s="1168"/>
      <c r="Q747" s="1168"/>
      <c r="R747" s="1168"/>
      <c r="S747" s="1168"/>
      <c r="T747" s="1168"/>
      <c r="U747" s="1168"/>
      <c r="V747" s="1168"/>
      <c r="W747" s="1168"/>
      <c r="X747" s="1168"/>
      <c r="Y747" s="1168"/>
      <c r="Z747" s="1168"/>
    </row>
    <row r="748" spans="1:26" ht="14.25" customHeight="1">
      <c r="A748" s="1168"/>
      <c r="B748" s="1168"/>
      <c r="C748" s="1168"/>
      <c r="D748" s="1168"/>
      <c r="E748" s="1168"/>
      <c r="F748" s="1168"/>
      <c r="G748" s="1168"/>
      <c r="H748" s="1168"/>
      <c r="I748" s="1168"/>
      <c r="J748" s="1168"/>
      <c r="K748" s="1168"/>
      <c r="L748" s="1168"/>
      <c r="M748" s="1168"/>
      <c r="N748" s="1168"/>
      <c r="O748" s="1168"/>
      <c r="P748" s="1168"/>
      <c r="Q748" s="1168"/>
      <c r="R748" s="1168"/>
      <c r="S748" s="1168"/>
      <c r="T748" s="1168"/>
      <c r="U748" s="1168"/>
      <c r="V748" s="1168"/>
      <c r="W748" s="1168"/>
      <c r="X748" s="1168"/>
      <c r="Y748" s="1168"/>
      <c r="Z748" s="1168"/>
    </row>
    <row r="749" spans="1:26" ht="14.25" customHeight="1">
      <c r="A749" s="1168"/>
      <c r="B749" s="1168"/>
      <c r="C749" s="1168"/>
      <c r="D749" s="1168"/>
      <c r="E749" s="1168"/>
      <c r="F749" s="1168"/>
      <c r="G749" s="1168"/>
      <c r="H749" s="1168"/>
      <c r="I749" s="1168"/>
      <c r="J749" s="1168"/>
      <c r="K749" s="1168"/>
      <c r="L749" s="1168"/>
      <c r="M749" s="1168"/>
      <c r="N749" s="1168"/>
      <c r="O749" s="1168"/>
      <c r="P749" s="1168"/>
      <c r="Q749" s="1168"/>
      <c r="R749" s="1168"/>
      <c r="S749" s="1168"/>
      <c r="T749" s="1168"/>
      <c r="U749" s="1168"/>
      <c r="V749" s="1168"/>
      <c r="W749" s="1168"/>
      <c r="X749" s="1168"/>
      <c r="Y749" s="1168"/>
      <c r="Z749" s="1168"/>
    </row>
    <row r="750" spans="1:26" ht="14.25" customHeight="1">
      <c r="A750" s="1168"/>
      <c r="B750" s="1168"/>
      <c r="C750" s="1168"/>
      <c r="D750" s="1168"/>
      <c r="E750" s="1168"/>
      <c r="F750" s="1168"/>
      <c r="G750" s="1168"/>
      <c r="H750" s="1168"/>
      <c r="I750" s="1168"/>
      <c r="J750" s="1168"/>
      <c r="K750" s="1168"/>
      <c r="L750" s="1168"/>
      <c r="M750" s="1168"/>
      <c r="N750" s="1168"/>
      <c r="O750" s="1168"/>
      <c r="P750" s="1168"/>
      <c r="Q750" s="1168"/>
      <c r="R750" s="1168"/>
      <c r="S750" s="1168"/>
      <c r="T750" s="1168"/>
      <c r="U750" s="1168"/>
      <c r="V750" s="1168"/>
      <c r="W750" s="1168"/>
      <c r="X750" s="1168"/>
      <c r="Y750" s="1168"/>
      <c r="Z750" s="1168"/>
    </row>
    <row r="751" spans="1:26" ht="14.25" customHeight="1">
      <c r="A751" s="1168"/>
      <c r="B751" s="1168"/>
      <c r="C751" s="1168"/>
      <c r="D751" s="1168"/>
      <c r="E751" s="1168"/>
      <c r="F751" s="1168"/>
      <c r="G751" s="1168"/>
      <c r="H751" s="1168"/>
      <c r="I751" s="1168"/>
      <c r="J751" s="1168"/>
      <c r="K751" s="1168"/>
      <c r="L751" s="1168"/>
      <c r="M751" s="1168"/>
      <c r="N751" s="1168"/>
      <c r="O751" s="1168"/>
      <c r="P751" s="1168"/>
      <c r="Q751" s="1168"/>
      <c r="R751" s="1168"/>
      <c r="S751" s="1168"/>
      <c r="T751" s="1168"/>
      <c r="U751" s="1168"/>
      <c r="V751" s="1168"/>
      <c r="W751" s="1168"/>
      <c r="X751" s="1168"/>
      <c r="Y751" s="1168"/>
      <c r="Z751" s="1168"/>
    </row>
    <row r="752" spans="1:26" ht="14.25" customHeight="1">
      <c r="A752" s="1168"/>
      <c r="B752" s="1168"/>
      <c r="C752" s="1168"/>
      <c r="D752" s="1168"/>
      <c r="E752" s="1168"/>
      <c r="F752" s="1168"/>
      <c r="G752" s="1168"/>
      <c r="H752" s="1168"/>
      <c r="I752" s="1168"/>
      <c r="J752" s="1168"/>
      <c r="K752" s="1168"/>
      <c r="L752" s="1168"/>
      <c r="M752" s="1168"/>
      <c r="N752" s="1168"/>
      <c r="O752" s="1168"/>
      <c r="P752" s="1168"/>
      <c r="Q752" s="1168"/>
      <c r="R752" s="1168"/>
      <c r="S752" s="1168"/>
      <c r="T752" s="1168"/>
      <c r="U752" s="1168"/>
      <c r="V752" s="1168"/>
      <c r="W752" s="1168"/>
      <c r="X752" s="1168"/>
      <c r="Y752" s="1168"/>
      <c r="Z752" s="1168"/>
    </row>
    <row r="753" spans="1:26" ht="14.25" customHeight="1">
      <c r="A753" s="1168"/>
      <c r="B753" s="1168"/>
      <c r="C753" s="1168"/>
      <c r="D753" s="1168"/>
      <c r="E753" s="1168"/>
      <c r="F753" s="1168"/>
      <c r="G753" s="1168"/>
      <c r="H753" s="1168"/>
      <c r="I753" s="1168"/>
      <c r="J753" s="1168"/>
      <c r="K753" s="1168"/>
      <c r="L753" s="1168"/>
      <c r="M753" s="1168"/>
      <c r="N753" s="1168"/>
      <c r="O753" s="1168"/>
      <c r="P753" s="1168"/>
      <c r="Q753" s="1168"/>
      <c r="R753" s="1168"/>
      <c r="S753" s="1168"/>
      <c r="T753" s="1168"/>
      <c r="U753" s="1168"/>
      <c r="V753" s="1168"/>
      <c r="W753" s="1168"/>
      <c r="X753" s="1168"/>
      <c r="Y753" s="1168"/>
      <c r="Z753" s="1168"/>
    </row>
    <row r="754" spans="1:26" ht="14.25" customHeight="1">
      <c r="A754" s="1168"/>
      <c r="B754" s="1168"/>
      <c r="C754" s="1168"/>
      <c r="D754" s="1168"/>
      <c r="E754" s="1168"/>
      <c r="F754" s="1168"/>
      <c r="G754" s="1168"/>
      <c r="H754" s="1168"/>
      <c r="I754" s="1168"/>
      <c r="J754" s="1168"/>
      <c r="K754" s="1168"/>
      <c r="L754" s="1168"/>
      <c r="M754" s="1168"/>
      <c r="N754" s="1168"/>
      <c r="O754" s="1168"/>
      <c r="P754" s="1168"/>
      <c r="Q754" s="1168"/>
      <c r="R754" s="1168"/>
      <c r="S754" s="1168"/>
      <c r="T754" s="1168"/>
      <c r="U754" s="1168"/>
      <c r="V754" s="1168"/>
      <c r="W754" s="1168"/>
      <c r="X754" s="1168"/>
      <c r="Y754" s="1168"/>
      <c r="Z754" s="1168"/>
    </row>
    <row r="755" spans="1:26" ht="14.25" customHeight="1">
      <c r="A755" s="1168"/>
      <c r="B755" s="1168"/>
      <c r="C755" s="1168"/>
      <c r="D755" s="1168"/>
      <c r="E755" s="1168"/>
      <c r="F755" s="1168"/>
      <c r="G755" s="1168"/>
      <c r="H755" s="1168"/>
      <c r="I755" s="1168"/>
      <c r="J755" s="1168"/>
      <c r="K755" s="1168"/>
      <c r="L755" s="1168"/>
      <c r="M755" s="1168"/>
      <c r="N755" s="1168"/>
      <c r="O755" s="1168"/>
      <c r="P755" s="1168"/>
      <c r="Q755" s="1168"/>
      <c r="R755" s="1168"/>
      <c r="S755" s="1168"/>
      <c r="T755" s="1168"/>
      <c r="U755" s="1168"/>
      <c r="V755" s="1168"/>
      <c r="W755" s="1168"/>
      <c r="X755" s="1168"/>
      <c r="Y755" s="1168"/>
      <c r="Z755" s="1168"/>
    </row>
    <row r="756" spans="1:26" ht="14.25" customHeight="1">
      <c r="A756" s="1168"/>
      <c r="B756" s="1168"/>
      <c r="C756" s="1168"/>
      <c r="D756" s="1168"/>
      <c r="E756" s="1168"/>
      <c r="F756" s="1168"/>
      <c r="G756" s="1168"/>
      <c r="H756" s="1168"/>
      <c r="I756" s="1168"/>
      <c r="J756" s="1168"/>
      <c r="K756" s="1168"/>
      <c r="L756" s="1168"/>
      <c r="M756" s="1168"/>
      <c r="N756" s="1168"/>
      <c r="O756" s="1168"/>
      <c r="P756" s="1168"/>
      <c r="Q756" s="1168"/>
      <c r="R756" s="1168"/>
      <c r="S756" s="1168"/>
      <c r="T756" s="1168"/>
      <c r="U756" s="1168"/>
      <c r="V756" s="1168"/>
      <c r="W756" s="1168"/>
      <c r="X756" s="1168"/>
      <c r="Y756" s="1168"/>
      <c r="Z756" s="1168"/>
    </row>
    <row r="757" spans="1:26" ht="14.25" customHeight="1">
      <c r="A757" s="1168"/>
      <c r="B757" s="1168"/>
      <c r="C757" s="1168"/>
      <c r="D757" s="1168"/>
      <c r="E757" s="1168"/>
      <c r="F757" s="1168"/>
      <c r="G757" s="1168"/>
      <c r="H757" s="1168"/>
      <c r="I757" s="1168"/>
      <c r="J757" s="1168"/>
      <c r="K757" s="1168"/>
      <c r="L757" s="1168"/>
      <c r="M757" s="1168"/>
      <c r="N757" s="1168"/>
      <c r="O757" s="1168"/>
      <c r="P757" s="1168"/>
      <c r="Q757" s="1168"/>
      <c r="R757" s="1168"/>
      <c r="S757" s="1168"/>
      <c r="T757" s="1168"/>
      <c r="U757" s="1168"/>
      <c r="V757" s="1168"/>
      <c r="W757" s="1168"/>
      <c r="X757" s="1168"/>
      <c r="Y757" s="1168"/>
      <c r="Z757" s="1168"/>
    </row>
    <row r="758" spans="1:26" ht="14.25" customHeight="1">
      <c r="A758" s="1168"/>
      <c r="B758" s="1168"/>
      <c r="C758" s="1168"/>
      <c r="D758" s="1168"/>
      <c r="E758" s="1168"/>
      <c r="F758" s="1168"/>
      <c r="G758" s="1168"/>
      <c r="H758" s="1168"/>
      <c r="I758" s="1168"/>
      <c r="J758" s="1168"/>
      <c r="K758" s="1168"/>
      <c r="L758" s="1168"/>
      <c r="M758" s="1168"/>
      <c r="N758" s="1168"/>
      <c r="O758" s="1168"/>
      <c r="P758" s="1168"/>
      <c r="Q758" s="1168"/>
      <c r="R758" s="1168"/>
      <c r="S758" s="1168"/>
      <c r="T758" s="1168"/>
      <c r="U758" s="1168"/>
      <c r="V758" s="1168"/>
      <c r="W758" s="1168"/>
      <c r="X758" s="1168"/>
      <c r="Y758" s="1168"/>
      <c r="Z758" s="1168"/>
    </row>
    <row r="759" spans="1:26" ht="14.25" customHeight="1">
      <c r="A759" s="1168"/>
      <c r="B759" s="1168"/>
      <c r="C759" s="1168"/>
      <c r="D759" s="1168"/>
      <c r="E759" s="1168"/>
      <c r="F759" s="1168"/>
      <c r="G759" s="1168"/>
      <c r="H759" s="1168"/>
      <c r="I759" s="1168"/>
      <c r="J759" s="1168"/>
      <c r="K759" s="1168"/>
      <c r="L759" s="1168"/>
      <c r="M759" s="1168"/>
      <c r="N759" s="1168"/>
      <c r="O759" s="1168"/>
      <c r="P759" s="1168"/>
      <c r="Q759" s="1168"/>
      <c r="R759" s="1168"/>
      <c r="S759" s="1168"/>
      <c r="T759" s="1168"/>
      <c r="U759" s="1168"/>
      <c r="V759" s="1168"/>
      <c r="W759" s="1168"/>
      <c r="X759" s="1168"/>
      <c r="Y759" s="1168"/>
      <c r="Z759" s="1168"/>
    </row>
    <row r="760" spans="1:26" ht="14.25" customHeight="1">
      <c r="A760" s="1168"/>
      <c r="B760" s="1168"/>
      <c r="C760" s="1168"/>
      <c r="D760" s="1168"/>
      <c r="E760" s="1168"/>
      <c r="F760" s="1168"/>
      <c r="G760" s="1168"/>
      <c r="H760" s="1168"/>
      <c r="I760" s="1168"/>
      <c r="J760" s="1168"/>
      <c r="K760" s="1168"/>
      <c r="L760" s="1168"/>
      <c r="M760" s="1168"/>
      <c r="N760" s="1168"/>
      <c r="O760" s="1168"/>
      <c r="P760" s="1168"/>
      <c r="Q760" s="1168"/>
      <c r="R760" s="1168"/>
      <c r="S760" s="1168"/>
      <c r="T760" s="1168"/>
      <c r="U760" s="1168"/>
      <c r="V760" s="1168"/>
      <c r="W760" s="1168"/>
      <c r="X760" s="1168"/>
      <c r="Y760" s="1168"/>
      <c r="Z760" s="1168"/>
    </row>
    <row r="761" spans="1:26" ht="14.25" customHeight="1">
      <c r="A761" s="1168"/>
      <c r="B761" s="1168"/>
      <c r="C761" s="1168"/>
      <c r="D761" s="1168"/>
      <c r="E761" s="1168"/>
      <c r="F761" s="1168"/>
      <c r="G761" s="1168"/>
      <c r="H761" s="1168"/>
      <c r="I761" s="1168"/>
      <c r="J761" s="1168"/>
      <c r="K761" s="1168"/>
      <c r="L761" s="1168"/>
      <c r="M761" s="1168"/>
      <c r="N761" s="1168"/>
      <c r="O761" s="1168"/>
      <c r="P761" s="1168"/>
      <c r="Q761" s="1168"/>
      <c r="R761" s="1168"/>
      <c r="S761" s="1168"/>
      <c r="T761" s="1168"/>
      <c r="U761" s="1168"/>
      <c r="V761" s="1168"/>
      <c r="W761" s="1168"/>
      <c r="X761" s="1168"/>
      <c r="Y761" s="1168"/>
      <c r="Z761" s="1168"/>
    </row>
    <row r="762" spans="1:26" ht="14.25" customHeight="1">
      <c r="A762" s="1168"/>
      <c r="B762" s="1168"/>
      <c r="C762" s="1168"/>
      <c r="D762" s="1168"/>
      <c r="E762" s="1168"/>
      <c r="F762" s="1168"/>
      <c r="G762" s="1168"/>
      <c r="H762" s="1168"/>
      <c r="I762" s="1168"/>
      <c r="J762" s="1168"/>
      <c r="K762" s="1168"/>
      <c r="L762" s="1168"/>
      <c r="M762" s="1168"/>
      <c r="N762" s="1168"/>
      <c r="O762" s="1168"/>
      <c r="P762" s="1168"/>
      <c r="Q762" s="1168"/>
      <c r="R762" s="1168"/>
      <c r="S762" s="1168"/>
      <c r="T762" s="1168"/>
      <c r="U762" s="1168"/>
      <c r="V762" s="1168"/>
      <c r="W762" s="1168"/>
      <c r="X762" s="1168"/>
      <c r="Y762" s="1168"/>
      <c r="Z762" s="1168"/>
    </row>
    <row r="763" spans="1:26" ht="14.25" customHeight="1">
      <c r="A763" s="1168"/>
      <c r="B763" s="1168"/>
      <c r="C763" s="1168"/>
      <c r="D763" s="1168"/>
      <c r="E763" s="1168"/>
      <c r="F763" s="1168"/>
      <c r="G763" s="1168"/>
      <c r="H763" s="1168"/>
      <c r="I763" s="1168"/>
      <c r="J763" s="1168"/>
      <c r="K763" s="1168"/>
      <c r="L763" s="1168"/>
      <c r="M763" s="1168"/>
      <c r="N763" s="1168"/>
      <c r="O763" s="1168"/>
      <c r="P763" s="1168"/>
      <c r="Q763" s="1168"/>
      <c r="R763" s="1168"/>
      <c r="S763" s="1168"/>
      <c r="T763" s="1168"/>
      <c r="U763" s="1168"/>
      <c r="V763" s="1168"/>
      <c r="W763" s="1168"/>
      <c r="X763" s="1168"/>
      <c r="Y763" s="1168"/>
      <c r="Z763" s="1168"/>
    </row>
    <row r="764" spans="1:26" ht="14.25" customHeight="1">
      <c r="A764" s="1168"/>
      <c r="B764" s="1168"/>
      <c r="C764" s="1168"/>
      <c r="D764" s="1168"/>
      <c r="E764" s="1168"/>
      <c r="F764" s="1168"/>
      <c r="G764" s="1168"/>
      <c r="H764" s="1168"/>
      <c r="I764" s="1168"/>
      <c r="J764" s="1168"/>
      <c r="K764" s="1168"/>
      <c r="L764" s="1168"/>
      <c r="M764" s="1168"/>
      <c r="N764" s="1168"/>
      <c r="O764" s="1168"/>
      <c r="P764" s="1168"/>
      <c r="Q764" s="1168"/>
      <c r="R764" s="1168"/>
      <c r="S764" s="1168"/>
      <c r="T764" s="1168"/>
      <c r="U764" s="1168"/>
      <c r="V764" s="1168"/>
      <c r="W764" s="1168"/>
      <c r="X764" s="1168"/>
      <c r="Y764" s="1168"/>
      <c r="Z764" s="1168"/>
    </row>
    <row r="765" spans="1:26" ht="14.25" customHeight="1">
      <c r="A765" s="1168"/>
      <c r="B765" s="1168"/>
      <c r="C765" s="1168"/>
      <c r="D765" s="1168"/>
      <c r="E765" s="1168"/>
      <c r="F765" s="1168"/>
      <c r="G765" s="1168"/>
      <c r="H765" s="1168"/>
      <c r="I765" s="1168"/>
      <c r="J765" s="1168"/>
      <c r="K765" s="1168"/>
      <c r="L765" s="1168"/>
      <c r="M765" s="1168"/>
      <c r="N765" s="1168"/>
      <c r="O765" s="1168"/>
      <c r="P765" s="1168"/>
      <c r="Q765" s="1168"/>
      <c r="R765" s="1168"/>
      <c r="S765" s="1168"/>
      <c r="T765" s="1168"/>
      <c r="U765" s="1168"/>
      <c r="V765" s="1168"/>
      <c r="W765" s="1168"/>
      <c r="X765" s="1168"/>
      <c r="Y765" s="1168"/>
      <c r="Z765" s="1168"/>
    </row>
    <row r="766" spans="1:26" ht="14.25" customHeight="1">
      <c r="A766" s="1168"/>
      <c r="B766" s="1168"/>
      <c r="C766" s="1168"/>
      <c r="D766" s="1168"/>
      <c r="E766" s="1168"/>
      <c r="F766" s="1168"/>
      <c r="G766" s="1168"/>
      <c r="H766" s="1168"/>
      <c r="I766" s="1168"/>
      <c r="J766" s="1168"/>
      <c r="K766" s="1168"/>
      <c r="L766" s="1168"/>
      <c r="M766" s="1168"/>
      <c r="N766" s="1168"/>
      <c r="O766" s="1168"/>
      <c r="P766" s="1168"/>
      <c r="Q766" s="1168"/>
      <c r="R766" s="1168"/>
      <c r="S766" s="1168"/>
      <c r="T766" s="1168"/>
      <c r="U766" s="1168"/>
      <c r="V766" s="1168"/>
      <c r="W766" s="1168"/>
      <c r="X766" s="1168"/>
      <c r="Y766" s="1168"/>
      <c r="Z766" s="1168"/>
    </row>
    <row r="767" spans="1:26" ht="14.25" customHeight="1">
      <c r="A767" s="1168"/>
      <c r="B767" s="1168"/>
      <c r="C767" s="1168"/>
      <c r="D767" s="1168"/>
      <c r="E767" s="1168"/>
      <c r="F767" s="1168"/>
      <c r="G767" s="1168"/>
      <c r="H767" s="1168"/>
      <c r="I767" s="1168"/>
      <c r="J767" s="1168"/>
      <c r="K767" s="1168"/>
      <c r="L767" s="1168"/>
      <c r="M767" s="1168"/>
      <c r="N767" s="1168"/>
      <c r="O767" s="1168"/>
      <c r="P767" s="1168"/>
      <c r="Q767" s="1168"/>
      <c r="R767" s="1168"/>
      <c r="S767" s="1168"/>
      <c r="T767" s="1168"/>
      <c r="U767" s="1168"/>
      <c r="V767" s="1168"/>
      <c r="W767" s="1168"/>
      <c r="X767" s="1168"/>
      <c r="Y767" s="1168"/>
      <c r="Z767" s="1168"/>
    </row>
    <row r="768" spans="1:26" ht="14.25" customHeight="1">
      <c r="A768" s="1168"/>
      <c r="B768" s="1168"/>
      <c r="C768" s="1168"/>
      <c r="D768" s="1168"/>
      <c r="E768" s="1168"/>
      <c r="F768" s="1168"/>
      <c r="G768" s="1168"/>
      <c r="H768" s="1168"/>
      <c r="I768" s="1168"/>
      <c r="J768" s="1168"/>
      <c r="K768" s="1168"/>
      <c r="L768" s="1168"/>
      <c r="M768" s="1168"/>
      <c r="N768" s="1168"/>
      <c r="O768" s="1168"/>
      <c r="P768" s="1168"/>
      <c r="Q768" s="1168"/>
      <c r="R768" s="1168"/>
      <c r="S768" s="1168"/>
      <c r="T768" s="1168"/>
      <c r="U768" s="1168"/>
      <c r="V768" s="1168"/>
      <c r="W768" s="1168"/>
      <c r="X768" s="1168"/>
      <c r="Y768" s="1168"/>
      <c r="Z768" s="1168"/>
    </row>
    <row r="769" spans="1:26" ht="14.25" customHeight="1">
      <c r="A769" s="1168"/>
      <c r="B769" s="1168"/>
      <c r="C769" s="1168"/>
      <c r="D769" s="1168"/>
      <c r="E769" s="1168"/>
      <c r="F769" s="1168"/>
      <c r="G769" s="1168"/>
      <c r="H769" s="1168"/>
      <c r="I769" s="1168"/>
      <c r="J769" s="1168"/>
      <c r="K769" s="1168"/>
      <c r="L769" s="1168"/>
      <c r="M769" s="1168"/>
      <c r="N769" s="1168"/>
      <c r="O769" s="1168"/>
      <c r="P769" s="1168"/>
      <c r="Q769" s="1168"/>
      <c r="R769" s="1168"/>
      <c r="S769" s="1168"/>
      <c r="T769" s="1168"/>
      <c r="U769" s="1168"/>
      <c r="V769" s="1168"/>
      <c r="W769" s="1168"/>
      <c r="X769" s="1168"/>
      <c r="Y769" s="1168"/>
      <c r="Z769" s="1168"/>
    </row>
    <row r="770" spans="1:26" ht="14.25" customHeight="1">
      <c r="A770" s="1168"/>
      <c r="B770" s="1168"/>
      <c r="C770" s="1168"/>
      <c r="D770" s="1168"/>
      <c r="E770" s="1168"/>
      <c r="F770" s="1168"/>
      <c r="G770" s="1168"/>
      <c r="H770" s="1168"/>
      <c r="I770" s="1168"/>
      <c r="J770" s="1168"/>
      <c r="K770" s="1168"/>
      <c r="L770" s="1168"/>
      <c r="M770" s="1168"/>
      <c r="N770" s="1168"/>
      <c r="O770" s="1168"/>
      <c r="P770" s="1168"/>
      <c r="Q770" s="1168"/>
      <c r="R770" s="1168"/>
      <c r="S770" s="1168"/>
      <c r="T770" s="1168"/>
      <c r="U770" s="1168"/>
      <c r="V770" s="1168"/>
      <c r="W770" s="1168"/>
      <c r="X770" s="1168"/>
      <c r="Y770" s="1168"/>
      <c r="Z770" s="1168"/>
    </row>
    <row r="771" spans="1:26" ht="14.25" customHeight="1">
      <c r="A771" s="1168"/>
      <c r="B771" s="1168"/>
      <c r="C771" s="1168"/>
      <c r="D771" s="1168"/>
      <c r="E771" s="1168"/>
      <c r="F771" s="1168"/>
      <c r="G771" s="1168"/>
      <c r="H771" s="1168"/>
      <c r="I771" s="1168"/>
      <c r="J771" s="1168"/>
      <c r="K771" s="1168"/>
      <c r="L771" s="1168"/>
      <c r="M771" s="1168"/>
      <c r="N771" s="1168"/>
      <c r="O771" s="1168"/>
      <c r="P771" s="1168"/>
      <c r="Q771" s="1168"/>
      <c r="R771" s="1168"/>
      <c r="S771" s="1168"/>
      <c r="T771" s="1168"/>
      <c r="U771" s="1168"/>
      <c r="V771" s="1168"/>
      <c r="W771" s="1168"/>
      <c r="X771" s="1168"/>
      <c r="Y771" s="1168"/>
      <c r="Z771" s="1168"/>
    </row>
    <row r="772" spans="1:26" ht="14.25" customHeight="1">
      <c r="A772" s="1168"/>
      <c r="B772" s="1168"/>
      <c r="C772" s="1168"/>
      <c r="D772" s="1168"/>
      <c r="E772" s="1168"/>
      <c r="F772" s="1168"/>
      <c r="G772" s="1168"/>
      <c r="H772" s="1168"/>
      <c r="I772" s="1168"/>
      <c r="J772" s="1168"/>
      <c r="K772" s="1168"/>
      <c r="L772" s="1168"/>
      <c r="M772" s="1168"/>
      <c r="N772" s="1168"/>
      <c r="O772" s="1168"/>
      <c r="P772" s="1168"/>
      <c r="Q772" s="1168"/>
      <c r="R772" s="1168"/>
      <c r="S772" s="1168"/>
      <c r="T772" s="1168"/>
      <c r="U772" s="1168"/>
      <c r="V772" s="1168"/>
      <c r="W772" s="1168"/>
      <c r="X772" s="1168"/>
      <c r="Y772" s="1168"/>
      <c r="Z772" s="1168"/>
    </row>
    <row r="773" spans="1:26" ht="14.25" customHeight="1">
      <c r="A773" s="1168"/>
      <c r="B773" s="1168"/>
      <c r="C773" s="1168"/>
      <c r="D773" s="1168"/>
      <c r="E773" s="1168"/>
      <c r="F773" s="1168"/>
      <c r="G773" s="1168"/>
      <c r="H773" s="1168"/>
      <c r="I773" s="1168"/>
      <c r="J773" s="1168"/>
      <c r="K773" s="1168"/>
      <c r="L773" s="1168"/>
      <c r="M773" s="1168"/>
      <c r="N773" s="1168"/>
      <c r="O773" s="1168"/>
      <c r="P773" s="1168"/>
      <c r="Q773" s="1168"/>
      <c r="R773" s="1168"/>
      <c r="S773" s="1168"/>
      <c r="T773" s="1168"/>
      <c r="U773" s="1168"/>
      <c r="V773" s="1168"/>
      <c r="W773" s="1168"/>
      <c r="X773" s="1168"/>
      <c r="Y773" s="1168"/>
      <c r="Z773" s="1168"/>
    </row>
    <row r="774" spans="1:26" ht="14.25" customHeight="1">
      <c r="A774" s="1168"/>
      <c r="B774" s="1168"/>
      <c r="C774" s="1168"/>
      <c r="D774" s="1168"/>
      <c r="E774" s="1168"/>
      <c r="F774" s="1168"/>
      <c r="G774" s="1168"/>
      <c r="H774" s="1168"/>
      <c r="I774" s="1168"/>
      <c r="J774" s="1168"/>
      <c r="K774" s="1168"/>
      <c r="L774" s="1168"/>
      <c r="M774" s="1168"/>
      <c r="N774" s="1168"/>
      <c r="O774" s="1168"/>
      <c r="P774" s="1168"/>
      <c r="Q774" s="1168"/>
      <c r="R774" s="1168"/>
      <c r="S774" s="1168"/>
      <c r="T774" s="1168"/>
      <c r="U774" s="1168"/>
      <c r="V774" s="1168"/>
      <c r="W774" s="1168"/>
      <c r="X774" s="1168"/>
      <c r="Y774" s="1168"/>
      <c r="Z774" s="1168"/>
    </row>
    <row r="775" spans="1:26" ht="14.25" customHeight="1">
      <c r="A775" s="1168"/>
      <c r="B775" s="1168"/>
      <c r="C775" s="1168"/>
      <c r="D775" s="1168"/>
      <c r="E775" s="1168"/>
      <c r="F775" s="1168"/>
      <c r="G775" s="1168"/>
      <c r="H775" s="1168"/>
      <c r="I775" s="1168"/>
      <c r="J775" s="1168"/>
      <c r="K775" s="1168"/>
      <c r="L775" s="1168"/>
      <c r="M775" s="1168"/>
      <c r="N775" s="1168"/>
      <c r="O775" s="1168"/>
      <c r="P775" s="1168"/>
      <c r="Q775" s="1168"/>
      <c r="R775" s="1168"/>
      <c r="S775" s="1168"/>
      <c r="T775" s="1168"/>
      <c r="U775" s="1168"/>
      <c r="V775" s="1168"/>
      <c r="W775" s="1168"/>
      <c r="X775" s="1168"/>
      <c r="Y775" s="1168"/>
      <c r="Z775" s="1168"/>
    </row>
    <row r="776" spans="1:26" ht="14.25" customHeight="1">
      <c r="A776" s="1168"/>
      <c r="B776" s="1168"/>
      <c r="C776" s="1168"/>
      <c r="D776" s="1168"/>
      <c r="E776" s="1168"/>
      <c r="F776" s="1168"/>
      <c r="G776" s="1168"/>
      <c r="H776" s="1168"/>
      <c r="I776" s="1168"/>
      <c r="J776" s="1168"/>
      <c r="K776" s="1168"/>
      <c r="L776" s="1168"/>
      <c r="M776" s="1168"/>
      <c r="N776" s="1168"/>
      <c r="O776" s="1168"/>
      <c r="P776" s="1168"/>
      <c r="Q776" s="1168"/>
      <c r="R776" s="1168"/>
      <c r="S776" s="1168"/>
      <c r="T776" s="1168"/>
      <c r="U776" s="1168"/>
      <c r="V776" s="1168"/>
      <c r="W776" s="1168"/>
      <c r="X776" s="1168"/>
      <c r="Y776" s="1168"/>
      <c r="Z776" s="1168"/>
    </row>
    <row r="777" spans="1:26" ht="14.25" customHeight="1">
      <c r="A777" s="1168"/>
      <c r="B777" s="1168"/>
      <c r="C777" s="1168"/>
      <c r="D777" s="1168"/>
      <c r="E777" s="1168"/>
      <c r="F777" s="1168"/>
      <c r="G777" s="1168"/>
      <c r="H777" s="1168"/>
      <c r="I777" s="1168"/>
      <c r="J777" s="1168"/>
      <c r="K777" s="1168"/>
      <c r="L777" s="1168"/>
      <c r="M777" s="1168"/>
      <c r="N777" s="1168"/>
      <c r="O777" s="1168"/>
      <c r="P777" s="1168"/>
      <c r="Q777" s="1168"/>
      <c r="R777" s="1168"/>
      <c r="S777" s="1168"/>
      <c r="T777" s="1168"/>
      <c r="U777" s="1168"/>
      <c r="V777" s="1168"/>
      <c r="W777" s="1168"/>
      <c r="X777" s="1168"/>
      <c r="Y777" s="1168"/>
      <c r="Z777" s="1168"/>
    </row>
    <row r="778" spans="1:26" ht="14.25" customHeight="1">
      <c r="A778" s="1168"/>
      <c r="B778" s="1168"/>
      <c r="C778" s="1168"/>
      <c r="D778" s="1168"/>
      <c r="E778" s="1168"/>
      <c r="F778" s="1168"/>
      <c r="G778" s="1168"/>
      <c r="H778" s="1168"/>
      <c r="I778" s="1168"/>
      <c r="J778" s="1168"/>
      <c r="K778" s="1168"/>
      <c r="L778" s="1168"/>
      <c r="M778" s="1168"/>
      <c r="N778" s="1168"/>
      <c r="O778" s="1168"/>
      <c r="P778" s="1168"/>
      <c r="Q778" s="1168"/>
      <c r="R778" s="1168"/>
      <c r="S778" s="1168"/>
      <c r="T778" s="1168"/>
      <c r="U778" s="1168"/>
      <c r="V778" s="1168"/>
      <c r="W778" s="1168"/>
      <c r="X778" s="1168"/>
      <c r="Y778" s="1168"/>
      <c r="Z778" s="1168"/>
    </row>
    <row r="779" spans="1:26" ht="14.25" customHeight="1">
      <c r="A779" s="1168"/>
      <c r="B779" s="1168"/>
      <c r="C779" s="1168"/>
      <c r="D779" s="1168"/>
      <c r="E779" s="1168"/>
      <c r="F779" s="1168"/>
      <c r="G779" s="1168"/>
      <c r="H779" s="1168"/>
      <c r="I779" s="1168"/>
      <c r="J779" s="1168"/>
      <c r="K779" s="1168"/>
      <c r="L779" s="1168"/>
      <c r="M779" s="1168"/>
      <c r="N779" s="1168"/>
      <c r="O779" s="1168"/>
      <c r="P779" s="1168"/>
      <c r="Q779" s="1168"/>
      <c r="R779" s="1168"/>
      <c r="S779" s="1168"/>
      <c r="T779" s="1168"/>
      <c r="U779" s="1168"/>
      <c r="V779" s="1168"/>
      <c r="W779" s="1168"/>
      <c r="X779" s="1168"/>
      <c r="Y779" s="1168"/>
      <c r="Z779" s="1168"/>
    </row>
    <row r="780" spans="1:26" ht="14.25" customHeight="1">
      <c r="A780" s="1168"/>
      <c r="B780" s="1168"/>
      <c r="C780" s="1168"/>
      <c r="D780" s="1168"/>
      <c r="E780" s="1168"/>
      <c r="F780" s="1168"/>
      <c r="G780" s="1168"/>
      <c r="H780" s="1168"/>
      <c r="I780" s="1168"/>
      <c r="J780" s="1168"/>
      <c r="K780" s="1168"/>
      <c r="L780" s="1168"/>
      <c r="M780" s="1168"/>
      <c r="N780" s="1168"/>
      <c r="O780" s="1168"/>
      <c r="P780" s="1168"/>
      <c r="Q780" s="1168"/>
      <c r="R780" s="1168"/>
      <c r="S780" s="1168"/>
      <c r="T780" s="1168"/>
      <c r="U780" s="1168"/>
      <c r="V780" s="1168"/>
      <c r="W780" s="1168"/>
      <c r="X780" s="1168"/>
      <c r="Y780" s="1168"/>
      <c r="Z780" s="1168"/>
    </row>
    <row r="781" spans="1:26" ht="14.25" customHeight="1">
      <c r="A781" s="1168"/>
      <c r="B781" s="1168"/>
      <c r="C781" s="1168"/>
      <c r="D781" s="1168"/>
      <c r="E781" s="1168"/>
      <c r="F781" s="1168"/>
      <c r="G781" s="1168"/>
      <c r="H781" s="1168"/>
      <c r="I781" s="1168"/>
      <c r="J781" s="1168"/>
      <c r="K781" s="1168"/>
      <c r="L781" s="1168"/>
      <c r="M781" s="1168"/>
      <c r="N781" s="1168"/>
      <c r="O781" s="1168"/>
      <c r="P781" s="1168"/>
      <c r="Q781" s="1168"/>
      <c r="R781" s="1168"/>
      <c r="S781" s="1168"/>
      <c r="T781" s="1168"/>
      <c r="U781" s="1168"/>
      <c r="V781" s="1168"/>
      <c r="W781" s="1168"/>
      <c r="X781" s="1168"/>
      <c r="Y781" s="1168"/>
      <c r="Z781" s="1168"/>
    </row>
    <row r="782" spans="1:26" ht="14.25" customHeight="1">
      <c r="A782" s="1168"/>
      <c r="B782" s="1168"/>
      <c r="C782" s="1168"/>
      <c r="D782" s="1168"/>
      <c r="E782" s="1168"/>
      <c r="F782" s="1168"/>
      <c r="G782" s="1168"/>
      <c r="H782" s="1168"/>
      <c r="I782" s="1168"/>
      <c r="J782" s="1168"/>
      <c r="K782" s="1168"/>
      <c r="L782" s="1168"/>
      <c r="M782" s="1168"/>
      <c r="N782" s="1168"/>
      <c r="O782" s="1168"/>
      <c r="P782" s="1168"/>
      <c r="Q782" s="1168"/>
      <c r="R782" s="1168"/>
      <c r="S782" s="1168"/>
      <c r="T782" s="1168"/>
      <c r="U782" s="1168"/>
      <c r="V782" s="1168"/>
      <c r="W782" s="1168"/>
      <c r="X782" s="1168"/>
      <c r="Y782" s="1168"/>
      <c r="Z782" s="1168"/>
    </row>
    <row r="783" spans="1:26" ht="14.25" customHeight="1">
      <c r="A783" s="1168"/>
      <c r="B783" s="1168"/>
      <c r="C783" s="1168"/>
      <c r="D783" s="1168"/>
      <c r="E783" s="1168"/>
      <c r="F783" s="1168"/>
      <c r="G783" s="1168"/>
      <c r="H783" s="1168"/>
      <c r="I783" s="1168"/>
      <c r="J783" s="1168"/>
      <c r="K783" s="1168"/>
      <c r="L783" s="1168"/>
      <c r="M783" s="1168"/>
      <c r="N783" s="1168"/>
      <c r="O783" s="1168"/>
      <c r="P783" s="1168"/>
      <c r="Q783" s="1168"/>
      <c r="R783" s="1168"/>
      <c r="S783" s="1168"/>
      <c r="T783" s="1168"/>
      <c r="U783" s="1168"/>
      <c r="V783" s="1168"/>
      <c r="W783" s="1168"/>
      <c r="X783" s="1168"/>
      <c r="Y783" s="1168"/>
      <c r="Z783" s="1168"/>
    </row>
    <row r="784" spans="1:26" ht="14.25" customHeight="1">
      <c r="A784" s="1168"/>
      <c r="B784" s="1168"/>
      <c r="C784" s="1168"/>
      <c r="D784" s="1168"/>
      <c r="E784" s="1168"/>
      <c r="F784" s="1168"/>
      <c r="G784" s="1168"/>
      <c r="H784" s="1168"/>
      <c r="I784" s="1168"/>
      <c r="J784" s="1168"/>
      <c r="K784" s="1168"/>
      <c r="L784" s="1168"/>
      <c r="M784" s="1168"/>
      <c r="N784" s="1168"/>
      <c r="O784" s="1168"/>
      <c r="P784" s="1168"/>
      <c r="Q784" s="1168"/>
      <c r="R784" s="1168"/>
      <c r="S784" s="1168"/>
      <c r="T784" s="1168"/>
      <c r="U784" s="1168"/>
      <c r="V784" s="1168"/>
      <c r="W784" s="1168"/>
      <c r="X784" s="1168"/>
      <c r="Y784" s="1168"/>
      <c r="Z784" s="1168"/>
    </row>
    <row r="785" spans="1:26" ht="14.25" customHeight="1">
      <c r="A785" s="1168"/>
      <c r="B785" s="1168"/>
      <c r="C785" s="1168"/>
      <c r="D785" s="1168"/>
      <c r="E785" s="1168"/>
      <c r="F785" s="1168"/>
      <c r="G785" s="1168"/>
      <c r="H785" s="1168"/>
      <c r="I785" s="1168"/>
      <c r="J785" s="1168"/>
      <c r="K785" s="1168"/>
      <c r="L785" s="1168"/>
      <c r="M785" s="1168"/>
      <c r="N785" s="1168"/>
      <c r="O785" s="1168"/>
      <c r="P785" s="1168"/>
      <c r="Q785" s="1168"/>
      <c r="R785" s="1168"/>
      <c r="S785" s="1168"/>
      <c r="T785" s="1168"/>
      <c r="U785" s="1168"/>
      <c r="V785" s="1168"/>
      <c r="W785" s="1168"/>
      <c r="X785" s="1168"/>
      <c r="Y785" s="1168"/>
      <c r="Z785" s="1168"/>
    </row>
    <row r="786" spans="1:26" ht="14.25" customHeight="1">
      <c r="A786" s="1168"/>
      <c r="B786" s="1168"/>
      <c r="C786" s="1168"/>
      <c r="D786" s="1168"/>
      <c r="E786" s="1168"/>
      <c r="F786" s="1168"/>
      <c r="G786" s="1168"/>
      <c r="H786" s="1168"/>
      <c r="I786" s="1168"/>
      <c r="J786" s="1168"/>
      <c r="K786" s="1168"/>
      <c r="L786" s="1168"/>
      <c r="M786" s="1168"/>
      <c r="N786" s="1168"/>
      <c r="O786" s="1168"/>
      <c r="P786" s="1168"/>
      <c r="Q786" s="1168"/>
      <c r="R786" s="1168"/>
      <c r="S786" s="1168"/>
      <c r="T786" s="1168"/>
      <c r="U786" s="1168"/>
      <c r="V786" s="1168"/>
      <c r="W786" s="1168"/>
      <c r="X786" s="1168"/>
      <c r="Y786" s="1168"/>
      <c r="Z786" s="1168"/>
    </row>
    <row r="787" spans="1:26" ht="14.25" customHeight="1">
      <c r="A787" s="1168"/>
      <c r="B787" s="1168"/>
      <c r="C787" s="1168"/>
      <c r="D787" s="1168"/>
      <c r="E787" s="1168"/>
      <c r="F787" s="1168"/>
      <c r="G787" s="1168"/>
      <c r="H787" s="1168"/>
      <c r="I787" s="1168"/>
      <c r="J787" s="1168"/>
      <c r="K787" s="1168"/>
      <c r="L787" s="1168"/>
      <c r="M787" s="1168"/>
      <c r="N787" s="1168"/>
      <c r="O787" s="1168"/>
      <c r="P787" s="1168"/>
      <c r="Q787" s="1168"/>
      <c r="R787" s="1168"/>
      <c r="S787" s="1168"/>
      <c r="T787" s="1168"/>
      <c r="U787" s="1168"/>
      <c r="V787" s="1168"/>
      <c r="W787" s="1168"/>
      <c r="X787" s="1168"/>
      <c r="Y787" s="1168"/>
      <c r="Z787" s="1168"/>
    </row>
    <row r="788" spans="1:26" ht="14.25" customHeight="1">
      <c r="A788" s="1168"/>
      <c r="B788" s="1168"/>
      <c r="C788" s="1168"/>
      <c r="D788" s="1168"/>
      <c r="E788" s="1168"/>
      <c r="F788" s="1168"/>
      <c r="G788" s="1168"/>
      <c r="H788" s="1168"/>
      <c r="I788" s="1168"/>
      <c r="J788" s="1168"/>
      <c r="K788" s="1168"/>
      <c r="L788" s="1168"/>
      <c r="M788" s="1168"/>
      <c r="N788" s="1168"/>
      <c r="O788" s="1168"/>
      <c r="P788" s="1168"/>
      <c r="Q788" s="1168"/>
      <c r="R788" s="1168"/>
      <c r="S788" s="1168"/>
      <c r="T788" s="1168"/>
      <c r="U788" s="1168"/>
      <c r="V788" s="1168"/>
      <c r="W788" s="1168"/>
      <c r="X788" s="1168"/>
      <c r="Y788" s="1168"/>
      <c r="Z788" s="1168"/>
    </row>
    <row r="789" spans="1:26" ht="14.25" customHeight="1">
      <c r="A789" s="1168"/>
      <c r="B789" s="1168"/>
      <c r="C789" s="1168"/>
      <c r="D789" s="1168"/>
      <c r="E789" s="1168"/>
      <c r="F789" s="1168"/>
      <c r="G789" s="1168"/>
      <c r="H789" s="1168"/>
      <c r="I789" s="1168"/>
      <c r="J789" s="1168"/>
      <c r="K789" s="1168"/>
      <c r="L789" s="1168"/>
      <c r="M789" s="1168"/>
      <c r="N789" s="1168"/>
      <c r="O789" s="1168"/>
      <c r="P789" s="1168"/>
      <c r="Q789" s="1168"/>
      <c r="R789" s="1168"/>
      <c r="S789" s="1168"/>
      <c r="T789" s="1168"/>
      <c r="U789" s="1168"/>
      <c r="V789" s="1168"/>
      <c r="W789" s="1168"/>
      <c r="X789" s="1168"/>
      <c r="Y789" s="1168"/>
      <c r="Z789" s="1168"/>
    </row>
    <row r="790" spans="1:26" ht="14.25" customHeight="1">
      <c r="A790" s="1168"/>
      <c r="B790" s="1168"/>
      <c r="C790" s="1168"/>
      <c r="D790" s="1168"/>
      <c r="E790" s="1168"/>
      <c r="F790" s="1168"/>
      <c r="G790" s="1168"/>
      <c r="H790" s="1168"/>
      <c r="I790" s="1168"/>
      <c r="J790" s="1168"/>
      <c r="K790" s="1168"/>
      <c r="L790" s="1168"/>
      <c r="M790" s="1168"/>
      <c r="N790" s="1168"/>
      <c r="O790" s="1168"/>
      <c r="P790" s="1168"/>
      <c r="Q790" s="1168"/>
      <c r="R790" s="1168"/>
      <c r="S790" s="1168"/>
      <c r="T790" s="1168"/>
      <c r="U790" s="1168"/>
      <c r="V790" s="1168"/>
      <c r="W790" s="1168"/>
      <c r="X790" s="1168"/>
      <c r="Y790" s="1168"/>
      <c r="Z790" s="1168"/>
    </row>
    <row r="791" spans="1:26" ht="14.25" customHeight="1">
      <c r="A791" s="1168"/>
      <c r="B791" s="1168"/>
      <c r="C791" s="1168"/>
      <c r="D791" s="1168"/>
      <c r="E791" s="1168"/>
      <c r="F791" s="1168"/>
      <c r="G791" s="1168"/>
      <c r="H791" s="1168"/>
      <c r="I791" s="1168"/>
      <c r="J791" s="1168"/>
      <c r="K791" s="1168"/>
      <c r="L791" s="1168"/>
      <c r="M791" s="1168"/>
      <c r="N791" s="1168"/>
      <c r="O791" s="1168"/>
      <c r="P791" s="1168"/>
      <c r="Q791" s="1168"/>
      <c r="R791" s="1168"/>
      <c r="S791" s="1168"/>
      <c r="T791" s="1168"/>
      <c r="U791" s="1168"/>
      <c r="V791" s="1168"/>
      <c r="W791" s="1168"/>
      <c r="X791" s="1168"/>
      <c r="Y791" s="1168"/>
      <c r="Z791" s="1168"/>
    </row>
    <row r="792" spans="1:26" ht="14.25" customHeight="1">
      <c r="A792" s="1168"/>
      <c r="B792" s="1168"/>
      <c r="C792" s="1168"/>
      <c r="D792" s="1168"/>
      <c r="E792" s="1168"/>
      <c r="F792" s="1168"/>
      <c r="G792" s="1168"/>
      <c r="H792" s="1168"/>
      <c r="I792" s="1168"/>
      <c r="J792" s="1168"/>
      <c r="K792" s="1168"/>
      <c r="L792" s="1168"/>
      <c r="M792" s="1168"/>
      <c r="N792" s="1168"/>
      <c r="O792" s="1168"/>
      <c r="P792" s="1168"/>
      <c r="Q792" s="1168"/>
      <c r="R792" s="1168"/>
      <c r="S792" s="1168"/>
      <c r="T792" s="1168"/>
      <c r="U792" s="1168"/>
      <c r="V792" s="1168"/>
      <c r="W792" s="1168"/>
      <c r="X792" s="1168"/>
      <c r="Y792" s="1168"/>
      <c r="Z792" s="1168"/>
    </row>
    <row r="793" spans="1:26" ht="14.25" customHeight="1">
      <c r="A793" s="1168"/>
      <c r="B793" s="1168"/>
      <c r="C793" s="1168"/>
      <c r="D793" s="1168"/>
      <c r="E793" s="1168"/>
      <c r="F793" s="1168"/>
      <c r="G793" s="1168"/>
      <c r="H793" s="1168"/>
      <c r="I793" s="1168"/>
      <c r="J793" s="1168"/>
      <c r="K793" s="1168"/>
      <c r="L793" s="1168"/>
      <c r="M793" s="1168"/>
      <c r="N793" s="1168"/>
      <c r="O793" s="1168"/>
      <c r="P793" s="1168"/>
      <c r="Q793" s="1168"/>
      <c r="R793" s="1168"/>
      <c r="S793" s="1168"/>
      <c r="T793" s="1168"/>
      <c r="U793" s="1168"/>
      <c r="V793" s="1168"/>
      <c r="W793" s="1168"/>
      <c r="X793" s="1168"/>
      <c r="Y793" s="1168"/>
      <c r="Z793" s="1168"/>
    </row>
    <row r="794" spans="1:26" ht="14.25" customHeight="1">
      <c r="A794" s="1168"/>
      <c r="B794" s="1168"/>
      <c r="C794" s="1168"/>
      <c r="D794" s="1168"/>
      <c r="E794" s="1168"/>
      <c r="F794" s="1168"/>
      <c r="G794" s="1168"/>
      <c r="H794" s="1168"/>
      <c r="I794" s="1168"/>
      <c r="J794" s="1168"/>
      <c r="K794" s="1168"/>
      <c r="L794" s="1168"/>
      <c r="M794" s="1168"/>
      <c r="N794" s="1168"/>
      <c r="O794" s="1168"/>
      <c r="P794" s="1168"/>
      <c r="Q794" s="1168"/>
      <c r="R794" s="1168"/>
      <c r="S794" s="1168"/>
      <c r="T794" s="1168"/>
      <c r="U794" s="1168"/>
      <c r="V794" s="1168"/>
      <c r="W794" s="1168"/>
      <c r="X794" s="1168"/>
      <c r="Y794" s="1168"/>
      <c r="Z794" s="1168"/>
    </row>
    <row r="795" spans="1:26" ht="14.25" customHeight="1">
      <c r="A795" s="1168"/>
      <c r="B795" s="1168"/>
      <c r="C795" s="1168"/>
      <c r="D795" s="1168"/>
      <c r="E795" s="1168"/>
      <c r="F795" s="1168"/>
      <c r="G795" s="1168"/>
      <c r="H795" s="1168"/>
      <c r="I795" s="1168"/>
      <c r="J795" s="1168"/>
      <c r="K795" s="1168"/>
      <c r="L795" s="1168"/>
      <c r="M795" s="1168"/>
      <c r="N795" s="1168"/>
      <c r="O795" s="1168"/>
      <c r="P795" s="1168"/>
      <c r="Q795" s="1168"/>
      <c r="R795" s="1168"/>
      <c r="S795" s="1168"/>
      <c r="T795" s="1168"/>
      <c r="U795" s="1168"/>
      <c r="V795" s="1168"/>
      <c r="W795" s="1168"/>
      <c r="X795" s="1168"/>
      <c r="Y795" s="1168"/>
      <c r="Z795" s="1168"/>
    </row>
    <row r="796" spans="1:26" ht="14.25" customHeight="1">
      <c r="A796" s="1168"/>
      <c r="B796" s="1168"/>
      <c r="C796" s="1168"/>
      <c r="D796" s="1168"/>
      <c r="E796" s="1168"/>
      <c r="F796" s="1168"/>
      <c r="G796" s="1168"/>
      <c r="H796" s="1168"/>
      <c r="I796" s="1168"/>
      <c r="J796" s="1168"/>
      <c r="K796" s="1168"/>
      <c r="L796" s="1168"/>
      <c r="M796" s="1168"/>
      <c r="N796" s="1168"/>
      <c r="O796" s="1168"/>
      <c r="P796" s="1168"/>
      <c r="Q796" s="1168"/>
      <c r="R796" s="1168"/>
      <c r="S796" s="1168"/>
      <c r="T796" s="1168"/>
      <c r="U796" s="1168"/>
      <c r="V796" s="1168"/>
      <c r="W796" s="1168"/>
      <c r="X796" s="1168"/>
      <c r="Y796" s="1168"/>
      <c r="Z796" s="1168"/>
    </row>
    <row r="797" spans="1:26" ht="14.25" customHeight="1">
      <c r="A797" s="1168"/>
      <c r="B797" s="1168"/>
      <c r="C797" s="1168"/>
      <c r="D797" s="1168"/>
      <c r="E797" s="1168"/>
      <c r="F797" s="1168"/>
      <c r="G797" s="1168"/>
      <c r="H797" s="1168"/>
      <c r="I797" s="1168"/>
      <c r="J797" s="1168"/>
      <c r="K797" s="1168"/>
      <c r="L797" s="1168"/>
      <c r="M797" s="1168"/>
      <c r="N797" s="1168"/>
      <c r="O797" s="1168"/>
      <c r="P797" s="1168"/>
      <c r="Q797" s="1168"/>
      <c r="R797" s="1168"/>
      <c r="S797" s="1168"/>
      <c r="T797" s="1168"/>
      <c r="U797" s="1168"/>
      <c r="V797" s="1168"/>
      <c r="W797" s="1168"/>
      <c r="X797" s="1168"/>
      <c r="Y797" s="1168"/>
      <c r="Z797" s="1168"/>
    </row>
    <row r="798" spans="1:26" ht="14.25" customHeight="1">
      <c r="A798" s="1168"/>
      <c r="B798" s="1168"/>
      <c r="C798" s="1168"/>
      <c r="D798" s="1168"/>
      <c r="E798" s="1168"/>
      <c r="F798" s="1168"/>
      <c r="G798" s="1168"/>
      <c r="H798" s="1168"/>
      <c r="I798" s="1168"/>
      <c r="J798" s="1168"/>
      <c r="K798" s="1168"/>
      <c r="L798" s="1168"/>
      <c r="M798" s="1168"/>
      <c r="N798" s="1168"/>
      <c r="O798" s="1168"/>
      <c r="P798" s="1168"/>
      <c r="Q798" s="1168"/>
      <c r="R798" s="1168"/>
      <c r="S798" s="1168"/>
      <c r="T798" s="1168"/>
      <c r="U798" s="1168"/>
      <c r="V798" s="1168"/>
      <c r="W798" s="1168"/>
      <c r="X798" s="1168"/>
      <c r="Y798" s="1168"/>
      <c r="Z798" s="1168"/>
    </row>
    <row r="799" spans="1:26" ht="14.25" customHeight="1">
      <c r="A799" s="1168"/>
      <c r="B799" s="1168"/>
      <c r="C799" s="1168"/>
      <c r="D799" s="1168"/>
      <c r="E799" s="1168"/>
      <c r="F799" s="1168"/>
      <c r="G799" s="1168"/>
      <c r="H799" s="1168"/>
      <c r="I799" s="1168"/>
      <c r="J799" s="1168"/>
      <c r="K799" s="1168"/>
      <c r="L799" s="1168"/>
      <c r="M799" s="1168"/>
      <c r="N799" s="1168"/>
      <c r="O799" s="1168"/>
      <c r="P799" s="1168"/>
      <c r="Q799" s="1168"/>
      <c r="R799" s="1168"/>
      <c r="S799" s="1168"/>
      <c r="T799" s="1168"/>
      <c r="U799" s="1168"/>
      <c r="V799" s="1168"/>
      <c r="W799" s="1168"/>
      <c r="X799" s="1168"/>
      <c r="Y799" s="1168"/>
      <c r="Z799" s="1168"/>
    </row>
    <row r="800" spans="1:26" ht="14.25" customHeight="1">
      <c r="A800" s="1168"/>
      <c r="B800" s="1168"/>
      <c r="C800" s="1168"/>
      <c r="D800" s="1168"/>
      <c r="E800" s="1168"/>
      <c r="F800" s="1168"/>
      <c r="G800" s="1168"/>
      <c r="H800" s="1168"/>
      <c r="I800" s="1168"/>
      <c r="J800" s="1168"/>
      <c r="K800" s="1168"/>
      <c r="L800" s="1168"/>
      <c r="M800" s="1168"/>
      <c r="N800" s="1168"/>
      <c r="O800" s="1168"/>
      <c r="P800" s="1168"/>
      <c r="Q800" s="1168"/>
      <c r="R800" s="1168"/>
      <c r="S800" s="1168"/>
      <c r="T800" s="1168"/>
      <c r="U800" s="1168"/>
      <c r="V800" s="1168"/>
      <c r="W800" s="1168"/>
      <c r="X800" s="1168"/>
      <c r="Y800" s="1168"/>
      <c r="Z800" s="1168"/>
    </row>
    <row r="801" spans="1:26" ht="14.25" customHeight="1">
      <c r="A801" s="1168"/>
      <c r="B801" s="1168"/>
      <c r="C801" s="1168"/>
      <c r="D801" s="1168"/>
      <c r="E801" s="1168"/>
      <c r="F801" s="1168"/>
      <c r="G801" s="1168"/>
      <c r="H801" s="1168"/>
      <c r="I801" s="1168"/>
      <c r="J801" s="1168"/>
      <c r="K801" s="1168"/>
      <c r="L801" s="1168"/>
      <c r="M801" s="1168"/>
      <c r="N801" s="1168"/>
      <c r="O801" s="1168"/>
      <c r="P801" s="1168"/>
      <c r="Q801" s="1168"/>
      <c r="R801" s="1168"/>
      <c r="S801" s="1168"/>
      <c r="T801" s="1168"/>
      <c r="U801" s="1168"/>
      <c r="V801" s="1168"/>
      <c r="W801" s="1168"/>
      <c r="X801" s="1168"/>
      <c r="Y801" s="1168"/>
      <c r="Z801" s="1168"/>
    </row>
    <row r="802" spans="1:26" ht="14.25" customHeight="1">
      <c r="A802" s="1168"/>
      <c r="B802" s="1168"/>
      <c r="C802" s="1168"/>
      <c r="D802" s="1168"/>
      <c r="E802" s="1168"/>
      <c r="F802" s="1168"/>
      <c r="G802" s="1168"/>
      <c r="H802" s="1168"/>
      <c r="I802" s="1168"/>
      <c r="J802" s="1168"/>
      <c r="K802" s="1168"/>
      <c r="L802" s="1168"/>
      <c r="M802" s="1168"/>
      <c r="N802" s="1168"/>
      <c r="O802" s="1168"/>
      <c r="P802" s="1168"/>
      <c r="Q802" s="1168"/>
      <c r="R802" s="1168"/>
      <c r="S802" s="1168"/>
      <c r="T802" s="1168"/>
      <c r="U802" s="1168"/>
      <c r="V802" s="1168"/>
      <c r="W802" s="1168"/>
      <c r="X802" s="1168"/>
      <c r="Y802" s="1168"/>
      <c r="Z802" s="1168"/>
    </row>
    <row r="803" spans="1:26" ht="14.25" customHeight="1">
      <c r="A803" s="1168"/>
      <c r="B803" s="1168"/>
      <c r="C803" s="1168"/>
      <c r="D803" s="1168"/>
      <c r="E803" s="1168"/>
      <c r="F803" s="1168"/>
      <c r="G803" s="1168"/>
      <c r="H803" s="1168"/>
      <c r="I803" s="1168"/>
      <c r="J803" s="1168"/>
      <c r="K803" s="1168"/>
      <c r="L803" s="1168"/>
      <c r="M803" s="1168"/>
      <c r="N803" s="1168"/>
      <c r="O803" s="1168"/>
      <c r="P803" s="1168"/>
      <c r="Q803" s="1168"/>
      <c r="R803" s="1168"/>
      <c r="S803" s="1168"/>
      <c r="T803" s="1168"/>
      <c r="U803" s="1168"/>
      <c r="V803" s="1168"/>
      <c r="W803" s="1168"/>
      <c r="X803" s="1168"/>
      <c r="Y803" s="1168"/>
      <c r="Z803" s="1168"/>
    </row>
    <row r="804" spans="1:26" ht="14.25" customHeight="1">
      <c r="A804" s="1168"/>
      <c r="B804" s="1168"/>
      <c r="C804" s="1168"/>
      <c r="D804" s="1168"/>
      <c r="E804" s="1168"/>
      <c r="F804" s="1168"/>
      <c r="G804" s="1168"/>
      <c r="H804" s="1168"/>
      <c r="I804" s="1168"/>
      <c r="J804" s="1168"/>
      <c r="K804" s="1168"/>
      <c r="L804" s="1168"/>
      <c r="M804" s="1168"/>
      <c r="N804" s="1168"/>
      <c r="O804" s="1168"/>
      <c r="P804" s="1168"/>
      <c r="Q804" s="1168"/>
      <c r="R804" s="1168"/>
      <c r="S804" s="1168"/>
      <c r="T804" s="1168"/>
      <c r="U804" s="1168"/>
      <c r="V804" s="1168"/>
      <c r="W804" s="1168"/>
      <c r="X804" s="1168"/>
      <c r="Y804" s="1168"/>
      <c r="Z804" s="1168"/>
    </row>
    <row r="805" spans="1:26" ht="14.25" customHeight="1">
      <c r="A805" s="1168"/>
      <c r="B805" s="1168"/>
      <c r="C805" s="1168"/>
      <c r="D805" s="1168"/>
      <c r="E805" s="1168"/>
      <c r="F805" s="1168"/>
      <c r="G805" s="1168"/>
      <c r="H805" s="1168"/>
      <c r="I805" s="1168"/>
      <c r="J805" s="1168"/>
      <c r="K805" s="1168"/>
      <c r="L805" s="1168"/>
      <c r="M805" s="1168"/>
      <c r="N805" s="1168"/>
      <c r="O805" s="1168"/>
      <c r="P805" s="1168"/>
      <c r="Q805" s="1168"/>
      <c r="R805" s="1168"/>
      <c r="S805" s="1168"/>
      <c r="T805" s="1168"/>
      <c r="U805" s="1168"/>
      <c r="V805" s="1168"/>
      <c r="W805" s="1168"/>
      <c r="X805" s="1168"/>
      <c r="Y805" s="1168"/>
      <c r="Z805" s="1168"/>
    </row>
    <row r="806" spans="1:26" ht="14.25" customHeight="1">
      <c r="A806" s="1168"/>
      <c r="B806" s="1168"/>
      <c r="C806" s="1168"/>
      <c r="D806" s="1168"/>
      <c r="E806" s="1168"/>
      <c r="F806" s="1168"/>
      <c r="G806" s="1168"/>
      <c r="H806" s="1168"/>
      <c r="I806" s="1168"/>
      <c r="J806" s="1168"/>
      <c r="K806" s="1168"/>
      <c r="L806" s="1168"/>
      <c r="M806" s="1168"/>
      <c r="N806" s="1168"/>
      <c r="O806" s="1168"/>
      <c r="P806" s="1168"/>
      <c r="Q806" s="1168"/>
      <c r="R806" s="1168"/>
      <c r="S806" s="1168"/>
      <c r="T806" s="1168"/>
      <c r="U806" s="1168"/>
      <c r="V806" s="1168"/>
      <c r="W806" s="1168"/>
      <c r="X806" s="1168"/>
      <c r="Y806" s="1168"/>
      <c r="Z806" s="1168"/>
    </row>
    <row r="807" spans="1:26" ht="14.25" customHeight="1">
      <c r="A807" s="1168"/>
      <c r="B807" s="1168"/>
      <c r="C807" s="1168"/>
      <c r="D807" s="1168"/>
      <c r="E807" s="1168"/>
      <c r="F807" s="1168"/>
      <c r="G807" s="1168"/>
      <c r="H807" s="1168"/>
      <c r="I807" s="1168"/>
      <c r="J807" s="1168"/>
      <c r="K807" s="1168"/>
      <c r="L807" s="1168"/>
      <c r="M807" s="1168"/>
      <c r="N807" s="1168"/>
      <c r="O807" s="1168"/>
      <c r="P807" s="1168"/>
      <c r="Q807" s="1168"/>
      <c r="R807" s="1168"/>
      <c r="S807" s="1168"/>
      <c r="T807" s="1168"/>
      <c r="U807" s="1168"/>
      <c r="V807" s="1168"/>
      <c r="W807" s="1168"/>
      <c r="X807" s="1168"/>
      <c r="Y807" s="1168"/>
      <c r="Z807" s="1168"/>
    </row>
    <row r="808" spans="1:26" ht="14.25" customHeight="1">
      <c r="A808" s="1168"/>
      <c r="B808" s="1168"/>
      <c r="C808" s="1168"/>
      <c r="D808" s="1168"/>
      <c r="E808" s="1168"/>
      <c r="F808" s="1168"/>
      <c r="G808" s="1168"/>
      <c r="H808" s="1168"/>
      <c r="I808" s="1168"/>
      <c r="J808" s="1168"/>
      <c r="K808" s="1168"/>
      <c r="L808" s="1168"/>
      <c r="M808" s="1168"/>
      <c r="N808" s="1168"/>
      <c r="O808" s="1168"/>
      <c r="P808" s="1168"/>
      <c r="Q808" s="1168"/>
      <c r="R808" s="1168"/>
      <c r="S808" s="1168"/>
      <c r="T808" s="1168"/>
      <c r="U808" s="1168"/>
      <c r="V808" s="1168"/>
      <c r="W808" s="1168"/>
      <c r="X808" s="1168"/>
      <c r="Y808" s="1168"/>
      <c r="Z808" s="1168"/>
    </row>
    <row r="809" spans="1:26" ht="14.25" customHeight="1">
      <c r="A809" s="1168"/>
      <c r="B809" s="1168"/>
      <c r="C809" s="1168"/>
      <c r="D809" s="1168"/>
      <c r="E809" s="1168"/>
      <c r="F809" s="1168"/>
      <c r="G809" s="1168"/>
      <c r="H809" s="1168"/>
      <c r="I809" s="1168"/>
      <c r="J809" s="1168"/>
      <c r="K809" s="1168"/>
      <c r="L809" s="1168"/>
      <c r="M809" s="1168"/>
      <c r="N809" s="1168"/>
      <c r="O809" s="1168"/>
      <c r="P809" s="1168"/>
      <c r="Q809" s="1168"/>
      <c r="R809" s="1168"/>
      <c r="S809" s="1168"/>
      <c r="T809" s="1168"/>
      <c r="U809" s="1168"/>
      <c r="V809" s="1168"/>
      <c r="W809" s="1168"/>
      <c r="X809" s="1168"/>
      <c r="Y809" s="1168"/>
      <c r="Z809" s="1168"/>
    </row>
    <row r="810" spans="1:26" ht="14.25" customHeight="1">
      <c r="A810" s="1168"/>
      <c r="B810" s="1168"/>
      <c r="C810" s="1168"/>
      <c r="D810" s="1168"/>
      <c r="E810" s="1168"/>
      <c r="F810" s="1168"/>
      <c r="G810" s="1168"/>
      <c r="H810" s="1168"/>
      <c r="I810" s="1168"/>
      <c r="J810" s="1168"/>
      <c r="K810" s="1168"/>
      <c r="L810" s="1168"/>
      <c r="M810" s="1168"/>
      <c r="N810" s="1168"/>
      <c r="O810" s="1168"/>
      <c r="P810" s="1168"/>
      <c r="Q810" s="1168"/>
      <c r="R810" s="1168"/>
      <c r="S810" s="1168"/>
      <c r="T810" s="1168"/>
      <c r="U810" s="1168"/>
      <c r="V810" s="1168"/>
      <c r="W810" s="1168"/>
      <c r="X810" s="1168"/>
      <c r="Y810" s="1168"/>
      <c r="Z810" s="1168"/>
    </row>
    <row r="811" spans="1:26" ht="14.25" customHeight="1">
      <c r="A811" s="1168"/>
      <c r="B811" s="1168"/>
      <c r="C811" s="1168"/>
      <c r="D811" s="1168"/>
      <c r="E811" s="1168"/>
      <c r="F811" s="1168"/>
      <c r="G811" s="1168"/>
      <c r="H811" s="1168"/>
      <c r="I811" s="1168"/>
      <c r="J811" s="1168"/>
      <c r="K811" s="1168"/>
      <c r="L811" s="1168"/>
      <c r="M811" s="1168"/>
      <c r="N811" s="1168"/>
      <c r="O811" s="1168"/>
      <c r="P811" s="1168"/>
      <c r="Q811" s="1168"/>
      <c r="R811" s="1168"/>
      <c r="S811" s="1168"/>
      <c r="T811" s="1168"/>
      <c r="U811" s="1168"/>
      <c r="V811" s="1168"/>
      <c r="W811" s="1168"/>
      <c r="X811" s="1168"/>
      <c r="Y811" s="1168"/>
      <c r="Z811" s="1168"/>
    </row>
    <row r="812" spans="1:26" ht="14.25" customHeight="1">
      <c r="A812" s="1168"/>
      <c r="B812" s="1168"/>
      <c r="C812" s="1168"/>
      <c r="D812" s="1168"/>
      <c r="E812" s="1168"/>
      <c r="F812" s="1168"/>
      <c r="G812" s="1168"/>
      <c r="H812" s="1168"/>
      <c r="I812" s="1168"/>
      <c r="J812" s="1168"/>
      <c r="K812" s="1168"/>
      <c r="L812" s="1168"/>
      <c r="M812" s="1168"/>
      <c r="N812" s="1168"/>
      <c r="O812" s="1168"/>
      <c r="P812" s="1168"/>
      <c r="Q812" s="1168"/>
      <c r="R812" s="1168"/>
      <c r="S812" s="1168"/>
      <c r="T812" s="1168"/>
      <c r="U812" s="1168"/>
      <c r="V812" s="1168"/>
      <c r="W812" s="1168"/>
      <c r="X812" s="1168"/>
      <c r="Y812" s="1168"/>
      <c r="Z812" s="1168"/>
    </row>
    <row r="813" spans="1:26" ht="14.25" customHeight="1">
      <c r="A813" s="1168"/>
      <c r="B813" s="1168"/>
      <c r="C813" s="1168"/>
      <c r="D813" s="1168"/>
      <c r="E813" s="1168"/>
      <c r="F813" s="1168"/>
      <c r="G813" s="1168"/>
      <c r="H813" s="1168"/>
      <c r="I813" s="1168"/>
      <c r="J813" s="1168"/>
      <c r="K813" s="1168"/>
      <c r="L813" s="1168"/>
      <c r="M813" s="1168"/>
      <c r="N813" s="1168"/>
      <c r="O813" s="1168"/>
      <c r="P813" s="1168"/>
      <c r="Q813" s="1168"/>
      <c r="R813" s="1168"/>
      <c r="S813" s="1168"/>
      <c r="T813" s="1168"/>
      <c r="U813" s="1168"/>
      <c r="V813" s="1168"/>
      <c r="W813" s="1168"/>
      <c r="X813" s="1168"/>
      <c r="Y813" s="1168"/>
      <c r="Z813" s="1168"/>
    </row>
    <row r="814" spans="1:26" ht="14.25" customHeight="1">
      <c r="A814" s="1168"/>
      <c r="B814" s="1168"/>
      <c r="C814" s="1168"/>
      <c r="D814" s="1168"/>
      <c r="E814" s="1168"/>
      <c r="F814" s="1168"/>
      <c r="G814" s="1168"/>
      <c r="H814" s="1168"/>
      <c r="I814" s="1168"/>
      <c r="J814" s="1168"/>
      <c r="K814" s="1168"/>
      <c r="L814" s="1168"/>
      <c r="M814" s="1168"/>
      <c r="N814" s="1168"/>
      <c r="O814" s="1168"/>
      <c r="P814" s="1168"/>
      <c r="Q814" s="1168"/>
      <c r="R814" s="1168"/>
      <c r="S814" s="1168"/>
      <c r="T814" s="1168"/>
      <c r="U814" s="1168"/>
      <c r="V814" s="1168"/>
      <c r="W814" s="1168"/>
      <c r="X814" s="1168"/>
      <c r="Y814" s="1168"/>
      <c r="Z814" s="1168"/>
    </row>
    <row r="815" spans="1:26" ht="14.25" customHeight="1">
      <c r="A815" s="1168"/>
      <c r="B815" s="1168"/>
      <c r="C815" s="1168"/>
      <c r="D815" s="1168"/>
      <c r="E815" s="1168"/>
      <c r="F815" s="1168"/>
      <c r="G815" s="1168"/>
      <c r="H815" s="1168"/>
      <c r="I815" s="1168"/>
      <c r="J815" s="1168"/>
      <c r="K815" s="1168"/>
      <c r="L815" s="1168"/>
      <c r="M815" s="1168"/>
      <c r="N815" s="1168"/>
      <c r="O815" s="1168"/>
      <c r="P815" s="1168"/>
      <c r="Q815" s="1168"/>
      <c r="R815" s="1168"/>
      <c r="S815" s="1168"/>
      <c r="T815" s="1168"/>
      <c r="U815" s="1168"/>
      <c r="V815" s="1168"/>
      <c r="W815" s="1168"/>
      <c r="X815" s="1168"/>
      <c r="Y815" s="1168"/>
      <c r="Z815" s="1168"/>
    </row>
    <row r="816" spans="1:26" ht="14.25" customHeight="1">
      <c r="A816" s="1168"/>
      <c r="B816" s="1168"/>
      <c r="C816" s="1168"/>
      <c r="D816" s="1168"/>
      <c r="E816" s="1168"/>
      <c r="F816" s="1168"/>
      <c r="G816" s="1168"/>
      <c r="H816" s="1168"/>
      <c r="I816" s="1168"/>
      <c r="J816" s="1168"/>
      <c r="K816" s="1168"/>
      <c r="L816" s="1168"/>
      <c r="M816" s="1168"/>
      <c r="N816" s="1168"/>
      <c r="O816" s="1168"/>
      <c r="P816" s="1168"/>
      <c r="Q816" s="1168"/>
      <c r="R816" s="1168"/>
      <c r="S816" s="1168"/>
      <c r="T816" s="1168"/>
      <c r="U816" s="1168"/>
      <c r="V816" s="1168"/>
      <c r="W816" s="1168"/>
      <c r="X816" s="1168"/>
      <c r="Y816" s="1168"/>
      <c r="Z816" s="1168"/>
    </row>
    <row r="817" spans="1:26" ht="14.25" customHeight="1">
      <c r="A817" s="1168"/>
      <c r="B817" s="1168"/>
      <c r="C817" s="1168"/>
      <c r="D817" s="1168"/>
      <c r="E817" s="1168"/>
      <c r="F817" s="1168"/>
      <c r="G817" s="1168"/>
      <c r="H817" s="1168"/>
      <c r="I817" s="1168"/>
      <c r="J817" s="1168"/>
      <c r="K817" s="1168"/>
      <c r="L817" s="1168"/>
      <c r="M817" s="1168"/>
      <c r="N817" s="1168"/>
      <c r="O817" s="1168"/>
      <c r="P817" s="1168"/>
      <c r="Q817" s="1168"/>
      <c r="R817" s="1168"/>
      <c r="S817" s="1168"/>
      <c r="T817" s="1168"/>
      <c r="U817" s="1168"/>
      <c r="V817" s="1168"/>
      <c r="W817" s="1168"/>
      <c r="X817" s="1168"/>
      <c r="Y817" s="1168"/>
      <c r="Z817" s="1168"/>
    </row>
    <row r="818" spans="1:26" ht="14.25" customHeight="1">
      <c r="A818" s="1168"/>
      <c r="B818" s="1168"/>
      <c r="C818" s="1168"/>
      <c r="D818" s="1168"/>
      <c r="E818" s="1168"/>
      <c r="F818" s="1168"/>
      <c r="G818" s="1168"/>
      <c r="H818" s="1168"/>
      <c r="I818" s="1168"/>
      <c r="J818" s="1168"/>
      <c r="K818" s="1168"/>
      <c r="L818" s="1168"/>
      <c r="M818" s="1168"/>
      <c r="N818" s="1168"/>
      <c r="O818" s="1168"/>
      <c r="P818" s="1168"/>
      <c r="Q818" s="1168"/>
      <c r="R818" s="1168"/>
      <c r="S818" s="1168"/>
      <c r="T818" s="1168"/>
      <c r="U818" s="1168"/>
      <c r="V818" s="1168"/>
      <c r="W818" s="1168"/>
      <c r="X818" s="1168"/>
      <c r="Y818" s="1168"/>
      <c r="Z818" s="1168"/>
    </row>
    <row r="819" spans="1:26" ht="14.25" customHeight="1">
      <c r="A819" s="1168"/>
      <c r="B819" s="1168"/>
      <c r="C819" s="1168"/>
      <c r="D819" s="1168"/>
      <c r="E819" s="1168"/>
      <c r="F819" s="1168"/>
      <c r="G819" s="1168"/>
      <c r="H819" s="1168"/>
      <c r="I819" s="1168"/>
      <c r="J819" s="1168"/>
      <c r="K819" s="1168"/>
      <c r="L819" s="1168"/>
      <c r="M819" s="1168"/>
      <c r="N819" s="1168"/>
      <c r="O819" s="1168"/>
      <c r="P819" s="1168"/>
      <c r="Q819" s="1168"/>
      <c r="R819" s="1168"/>
      <c r="S819" s="1168"/>
      <c r="T819" s="1168"/>
      <c r="U819" s="1168"/>
      <c r="V819" s="1168"/>
      <c r="W819" s="1168"/>
      <c r="X819" s="1168"/>
      <c r="Y819" s="1168"/>
      <c r="Z819" s="1168"/>
    </row>
    <row r="820" spans="1:26" ht="14.25" customHeight="1">
      <c r="A820" s="1168"/>
      <c r="B820" s="1168"/>
      <c r="C820" s="1168"/>
      <c r="D820" s="1168"/>
      <c r="E820" s="1168"/>
      <c r="F820" s="1168"/>
      <c r="G820" s="1168"/>
      <c r="H820" s="1168"/>
      <c r="I820" s="1168"/>
      <c r="J820" s="1168"/>
      <c r="K820" s="1168"/>
      <c r="L820" s="1168"/>
      <c r="M820" s="1168"/>
      <c r="N820" s="1168"/>
      <c r="O820" s="1168"/>
      <c r="P820" s="1168"/>
      <c r="Q820" s="1168"/>
      <c r="R820" s="1168"/>
      <c r="S820" s="1168"/>
      <c r="T820" s="1168"/>
      <c r="U820" s="1168"/>
      <c r="V820" s="1168"/>
      <c r="W820" s="1168"/>
      <c r="X820" s="1168"/>
      <c r="Y820" s="1168"/>
      <c r="Z820" s="1168"/>
    </row>
    <row r="821" spans="1:26" ht="14.25" customHeight="1">
      <c r="A821" s="1168"/>
      <c r="B821" s="1168"/>
      <c r="C821" s="1168"/>
      <c r="D821" s="1168"/>
      <c r="E821" s="1168"/>
      <c r="F821" s="1168"/>
      <c r="G821" s="1168"/>
      <c r="H821" s="1168"/>
      <c r="I821" s="1168"/>
      <c r="J821" s="1168"/>
      <c r="K821" s="1168"/>
      <c r="L821" s="1168"/>
      <c r="M821" s="1168"/>
      <c r="N821" s="1168"/>
      <c r="O821" s="1168"/>
      <c r="P821" s="1168"/>
      <c r="Q821" s="1168"/>
      <c r="R821" s="1168"/>
      <c r="S821" s="1168"/>
      <c r="T821" s="1168"/>
      <c r="U821" s="1168"/>
      <c r="V821" s="1168"/>
      <c r="W821" s="1168"/>
      <c r="X821" s="1168"/>
      <c r="Y821" s="1168"/>
      <c r="Z821" s="1168"/>
    </row>
    <row r="822" spans="1:26" ht="14.25" customHeight="1">
      <c r="A822" s="1168"/>
      <c r="B822" s="1168"/>
      <c r="C822" s="1168"/>
      <c r="D822" s="1168"/>
      <c r="E822" s="1168"/>
      <c r="F822" s="1168"/>
      <c r="G822" s="1168"/>
      <c r="H822" s="1168"/>
      <c r="I822" s="1168"/>
      <c r="J822" s="1168"/>
      <c r="K822" s="1168"/>
      <c r="L822" s="1168"/>
      <c r="M822" s="1168"/>
      <c r="N822" s="1168"/>
      <c r="O822" s="1168"/>
      <c r="P822" s="1168"/>
      <c r="Q822" s="1168"/>
      <c r="R822" s="1168"/>
      <c r="S822" s="1168"/>
      <c r="T822" s="1168"/>
      <c r="U822" s="1168"/>
      <c r="V822" s="1168"/>
      <c r="W822" s="1168"/>
      <c r="X822" s="1168"/>
      <c r="Y822" s="1168"/>
      <c r="Z822" s="1168"/>
    </row>
    <row r="823" spans="1:26" ht="14.25" customHeight="1">
      <c r="A823" s="1168"/>
      <c r="B823" s="1168"/>
      <c r="C823" s="1168"/>
      <c r="D823" s="1168"/>
      <c r="E823" s="1168"/>
      <c r="F823" s="1168"/>
      <c r="G823" s="1168"/>
      <c r="H823" s="1168"/>
      <c r="I823" s="1168"/>
      <c r="J823" s="1168"/>
      <c r="K823" s="1168"/>
      <c r="L823" s="1168"/>
      <c r="M823" s="1168"/>
      <c r="N823" s="1168"/>
      <c r="O823" s="1168"/>
      <c r="P823" s="1168"/>
      <c r="Q823" s="1168"/>
      <c r="R823" s="1168"/>
      <c r="S823" s="1168"/>
      <c r="T823" s="1168"/>
      <c r="U823" s="1168"/>
      <c r="V823" s="1168"/>
      <c r="W823" s="1168"/>
      <c r="X823" s="1168"/>
      <c r="Y823" s="1168"/>
      <c r="Z823" s="1168"/>
    </row>
    <row r="824" spans="1:26" ht="14.25" customHeight="1">
      <c r="A824" s="1168"/>
      <c r="B824" s="1168"/>
      <c r="C824" s="1168"/>
      <c r="D824" s="1168"/>
      <c r="E824" s="1168"/>
      <c r="F824" s="1168"/>
      <c r="G824" s="1168"/>
      <c r="H824" s="1168"/>
      <c r="I824" s="1168"/>
      <c r="J824" s="1168"/>
      <c r="K824" s="1168"/>
      <c r="L824" s="1168"/>
      <c r="M824" s="1168"/>
      <c r="N824" s="1168"/>
      <c r="O824" s="1168"/>
      <c r="P824" s="1168"/>
      <c r="Q824" s="1168"/>
      <c r="R824" s="1168"/>
      <c r="S824" s="1168"/>
      <c r="T824" s="1168"/>
      <c r="U824" s="1168"/>
      <c r="V824" s="1168"/>
      <c r="W824" s="1168"/>
      <c r="X824" s="1168"/>
      <c r="Y824" s="1168"/>
      <c r="Z824" s="1168"/>
    </row>
    <row r="825" spans="1:26" ht="14.25" customHeight="1">
      <c r="A825" s="1168"/>
      <c r="B825" s="1168"/>
      <c r="C825" s="1168"/>
      <c r="D825" s="1168"/>
      <c r="E825" s="1168"/>
      <c r="F825" s="1168"/>
      <c r="G825" s="1168"/>
      <c r="H825" s="1168"/>
      <c r="I825" s="1168"/>
      <c r="J825" s="1168"/>
      <c r="K825" s="1168"/>
      <c r="L825" s="1168"/>
      <c r="M825" s="1168"/>
      <c r="N825" s="1168"/>
      <c r="O825" s="1168"/>
      <c r="P825" s="1168"/>
      <c r="Q825" s="1168"/>
      <c r="R825" s="1168"/>
      <c r="S825" s="1168"/>
      <c r="T825" s="1168"/>
      <c r="U825" s="1168"/>
      <c r="V825" s="1168"/>
      <c r="W825" s="1168"/>
      <c r="X825" s="1168"/>
      <c r="Y825" s="1168"/>
      <c r="Z825" s="1168"/>
    </row>
    <row r="826" spans="1:26" ht="14.25" customHeight="1">
      <c r="A826" s="1168"/>
      <c r="B826" s="1168"/>
      <c r="C826" s="1168"/>
      <c r="D826" s="1168"/>
      <c r="E826" s="1168"/>
      <c r="F826" s="1168"/>
      <c r="G826" s="1168"/>
      <c r="H826" s="1168"/>
      <c r="I826" s="1168"/>
      <c r="J826" s="1168"/>
      <c r="K826" s="1168"/>
      <c r="L826" s="1168"/>
      <c r="M826" s="1168"/>
      <c r="N826" s="1168"/>
      <c r="O826" s="1168"/>
      <c r="P826" s="1168"/>
      <c r="Q826" s="1168"/>
      <c r="R826" s="1168"/>
      <c r="S826" s="1168"/>
      <c r="T826" s="1168"/>
      <c r="U826" s="1168"/>
      <c r="V826" s="1168"/>
      <c r="W826" s="1168"/>
      <c r="X826" s="1168"/>
      <c r="Y826" s="1168"/>
      <c r="Z826" s="1168"/>
    </row>
    <row r="827" spans="1:26" ht="14.25" customHeight="1">
      <c r="A827" s="1168"/>
      <c r="B827" s="1168"/>
      <c r="C827" s="1168"/>
      <c r="D827" s="1168"/>
      <c r="E827" s="1168"/>
      <c r="F827" s="1168"/>
      <c r="G827" s="1168"/>
      <c r="H827" s="1168"/>
      <c r="I827" s="1168"/>
      <c r="J827" s="1168"/>
      <c r="K827" s="1168"/>
      <c r="L827" s="1168"/>
      <c r="M827" s="1168"/>
      <c r="N827" s="1168"/>
      <c r="O827" s="1168"/>
      <c r="P827" s="1168"/>
      <c r="Q827" s="1168"/>
      <c r="R827" s="1168"/>
      <c r="S827" s="1168"/>
      <c r="T827" s="1168"/>
      <c r="U827" s="1168"/>
      <c r="V827" s="1168"/>
      <c r="W827" s="1168"/>
      <c r="X827" s="1168"/>
      <c r="Y827" s="1168"/>
      <c r="Z827" s="1168"/>
    </row>
    <row r="828" spans="1:26" ht="14.25" customHeight="1">
      <c r="A828" s="1168"/>
      <c r="B828" s="1168"/>
      <c r="C828" s="1168"/>
      <c r="D828" s="1168"/>
      <c r="E828" s="1168"/>
      <c r="F828" s="1168"/>
      <c r="G828" s="1168"/>
      <c r="H828" s="1168"/>
      <c r="I828" s="1168"/>
      <c r="J828" s="1168"/>
      <c r="K828" s="1168"/>
      <c r="L828" s="1168"/>
      <c r="M828" s="1168"/>
      <c r="N828" s="1168"/>
      <c r="O828" s="1168"/>
      <c r="P828" s="1168"/>
      <c r="Q828" s="1168"/>
      <c r="R828" s="1168"/>
      <c r="S828" s="1168"/>
      <c r="T828" s="1168"/>
      <c r="U828" s="1168"/>
      <c r="V828" s="1168"/>
      <c r="W828" s="1168"/>
      <c r="X828" s="1168"/>
      <c r="Y828" s="1168"/>
      <c r="Z828" s="1168"/>
    </row>
    <row r="829" spans="1:26" ht="14.25" customHeight="1">
      <c r="A829" s="1168"/>
      <c r="B829" s="1168"/>
      <c r="C829" s="1168"/>
      <c r="D829" s="1168"/>
      <c r="E829" s="1168"/>
      <c r="F829" s="1168"/>
      <c r="G829" s="1168"/>
      <c r="H829" s="1168"/>
      <c r="I829" s="1168"/>
      <c r="J829" s="1168"/>
      <c r="K829" s="1168"/>
      <c r="L829" s="1168"/>
      <c r="M829" s="1168"/>
      <c r="N829" s="1168"/>
      <c r="O829" s="1168"/>
      <c r="P829" s="1168"/>
      <c r="Q829" s="1168"/>
      <c r="R829" s="1168"/>
      <c r="S829" s="1168"/>
      <c r="T829" s="1168"/>
      <c r="U829" s="1168"/>
      <c r="V829" s="1168"/>
      <c r="W829" s="1168"/>
      <c r="X829" s="1168"/>
      <c r="Y829" s="1168"/>
      <c r="Z829" s="1168"/>
    </row>
    <row r="830" spans="1:26" ht="14.25" customHeight="1">
      <c r="A830" s="1168"/>
      <c r="B830" s="1168"/>
      <c r="C830" s="1168"/>
      <c r="D830" s="1168"/>
      <c r="E830" s="1168"/>
      <c r="F830" s="1168"/>
      <c r="G830" s="1168"/>
      <c r="H830" s="1168"/>
      <c r="I830" s="1168"/>
      <c r="J830" s="1168"/>
      <c r="K830" s="1168"/>
      <c r="L830" s="1168"/>
      <c r="M830" s="1168"/>
      <c r="N830" s="1168"/>
      <c r="O830" s="1168"/>
      <c r="P830" s="1168"/>
      <c r="Q830" s="1168"/>
      <c r="R830" s="1168"/>
      <c r="S830" s="1168"/>
      <c r="T830" s="1168"/>
      <c r="U830" s="1168"/>
      <c r="V830" s="1168"/>
      <c r="W830" s="1168"/>
      <c r="X830" s="1168"/>
      <c r="Y830" s="1168"/>
      <c r="Z830" s="1168"/>
    </row>
    <row r="831" spans="1:26" ht="14.25" customHeight="1">
      <c r="A831" s="1168"/>
      <c r="B831" s="1168"/>
      <c r="C831" s="1168"/>
      <c r="D831" s="1168"/>
      <c r="E831" s="1168"/>
      <c r="F831" s="1168"/>
      <c r="G831" s="1168"/>
      <c r="H831" s="1168"/>
      <c r="I831" s="1168"/>
      <c r="J831" s="1168"/>
      <c r="K831" s="1168"/>
      <c r="L831" s="1168"/>
      <c r="M831" s="1168"/>
      <c r="N831" s="1168"/>
      <c r="O831" s="1168"/>
      <c r="P831" s="1168"/>
      <c r="Q831" s="1168"/>
      <c r="R831" s="1168"/>
      <c r="S831" s="1168"/>
      <c r="T831" s="1168"/>
      <c r="U831" s="1168"/>
      <c r="V831" s="1168"/>
      <c r="W831" s="1168"/>
      <c r="X831" s="1168"/>
      <c r="Y831" s="1168"/>
      <c r="Z831" s="1168"/>
    </row>
    <row r="832" spans="1:26" ht="14.25" customHeight="1">
      <c r="A832" s="1168"/>
      <c r="B832" s="1168"/>
      <c r="C832" s="1168"/>
      <c r="D832" s="1168"/>
      <c r="E832" s="1168"/>
      <c r="F832" s="1168"/>
      <c r="G832" s="1168"/>
      <c r="H832" s="1168"/>
      <c r="I832" s="1168"/>
      <c r="J832" s="1168"/>
      <c r="K832" s="1168"/>
      <c r="L832" s="1168"/>
      <c r="M832" s="1168"/>
      <c r="N832" s="1168"/>
      <c r="O832" s="1168"/>
      <c r="P832" s="1168"/>
      <c r="Q832" s="1168"/>
      <c r="R832" s="1168"/>
      <c r="S832" s="1168"/>
      <c r="T832" s="1168"/>
      <c r="U832" s="1168"/>
      <c r="V832" s="1168"/>
      <c r="W832" s="1168"/>
      <c r="X832" s="1168"/>
      <c r="Y832" s="1168"/>
      <c r="Z832" s="1168"/>
    </row>
    <row r="833" spans="1:26" ht="14.25" customHeight="1">
      <c r="A833" s="1168"/>
      <c r="B833" s="1168"/>
      <c r="C833" s="1168"/>
      <c r="D833" s="1168"/>
      <c r="E833" s="1168"/>
      <c r="F833" s="1168"/>
      <c r="G833" s="1168"/>
      <c r="H833" s="1168"/>
      <c r="I833" s="1168"/>
      <c r="J833" s="1168"/>
      <c r="K833" s="1168"/>
      <c r="L833" s="1168"/>
      <c r="M833" s="1168"/>
      <c r="N833" s="1168"/>
      <c r="O833" s="1168"/>
      <c r="P833" s="1168"/>
      <c r="Q833" s="1168"/>
      <c r="R833" s="1168"/>
      <c r="S833" s="1168"/>
      <c r="T833" s="1168"/>
      <c r="U833" s="1168"/>
      <c r="V833" s="1168"/>
      <c r="W833" s="1168"/>
      <c r="X833" s="1168"/>
      <c r="Y833" s="1168"/>
      <c r="Z833" s="1168"/>
    </row>
    <row r="834" spans="1:26" ht="14.25" customHeight="1">
      <c r="A834" s="1168"/>
      <c r="B834" s="1168"/>
      <c r="C834" s="1168"/>
      <c r="D834" s="1168"/>
      <c r="E834" s="1168"/>
      <c r="F834" s="1168"/>
      <c r="G834" s="1168"/>
      <c r="H834" s="1168"/>
      <c r="I834" s="1168"/>
      <c r="J834" s="1168"/>
      <c r="K834" s="1168"/>
      <c r="L834" s="1168"/>
      <c r="M834" s="1168"/>
      <c r="N834" s="1168"/>
      <c r="O834" s="1168"/>
      <c r="P834" s="1168"/>
      <c r="Q834" s="1168"/>
      <c r="R834" s="1168"/>
      <c r="S834" s="1168"/>
      <c r="T834" s="1168"/>
      <c r="U834" s="1168"/>
      <c r="V834" s="1168"/>
      <c r="W834" s="1168"/>
      <c r="X834" s="1168"/>
      <c r="Y834" s="1168"/>
      <c r="Z834" s="1168"/>
    </row>
    <row r="835" spans="1:26" ht="14.25" customHeight="1">
      <c r="A835" s="1168"/>
      <c r="B835" s="1168"/>
      <c r="C835" s="1168"/>
      <c r="D835" s="1168"/>
      <c r="E835" s="1168"/>
      <c r="F835" s="1168"/>
      <c r="G835" s="1168"/>
      <c r="H835" s="1168"/>
      <c r="I835" s="1168"/>
      <c r="J835" s="1168"/>
      <c r="K835" s="1168"/>
      <c r="L835" s="1168"/>
      <c r="M835" s="1168"/>
      <c r="N835" s="1168"/>
      <c r="O835" s="1168"/>
      <c r="P835" s="1168"/>
      <c r="Q835" s="1168"/>
      <c r="R835" s="1168"/>
      <c r="S835" s="1168"/>
      <c r="T835" s="1168"/>
      <c r="U835" s="1168"/>
      <c r="V835" s="1168"/>
      <c r="W835" s="1168"/>
      <c r="X835" s="1168"/>
      <c r="Y835" s="1168"/>
      <c r="Z835" s="1168"/>
    </row>
    <row r="836" spans="1:26" ht="14.25" customHeight="1">
      <c r="A836" s="1168"/>
      <c r="B836" s="1168"/>
      <c r="C836" s="1168"/>
      <c r="D836" s="1168"/>
      <c r="E836" s="1168"/>
      <c r="F836" s="1168"/>
      <c r="G836" s="1168"/>
      <c r="H836" s="1168"/>
      <c r="I836" s="1168"/>
      <c r="J836" s="1168"/>
      <c r="K836" s="1168"/>
      <c r="L836" s="1168"/>
      <c r="M836" s="1168"/>
      <c r="N836" s="1168"/>
      <c r="O836" s="1168"/>
      <c r="P836" s="1168"/>
      <c r="Q836" s="1168"/>
      <c r="R836" s="1168"/>
      <c r="S836" s="1168"/>
      <c r="T836" s="1168"/>
      <c r="U836" s="1168"/>
      <c r="V836" s="1168"/>
      <c r="W836" s="1168"/>
      <c r="X836" s="1168"/>
      <c r="Y836" s="1168"/>
      <c r="Z836" s="1168"/>
    </row>
    <row r="837" spans="1:26" ht="14.25" customHeight="1">
      <c r="A837" s="1168"/>
      <c r="B837" s="1168"/>
      <c r="C837" s="1168"/>
      <c r="D837" s="1168"/>
      <c r="E837" s="1168"/>
      <c r="F837" s="1168"/>
      <c r="G837" s="1168"/>
      <c r="H837" s="1168"/>
      <c r="I837" s="1168"/>
      <c r="J837" s="1168"/>
      <c r="K837" s="1168"/>
      <c r="L837" s="1168"/>
      <c r="M837" s="1168"/>
      <c r="N837" s="1168"/>
      <c r="O837" s="1168"/>
      <c r="P837" s="1168"/>
      <c r="Q837" s="1168"/>
      <c r="R837" s="1168"/>
      <c r="S837" s="1168"/>
      <c r="T837" s="1168"/>
      <c r="U837" s="1168"/>
      <c r="V837" s="1168"/>
      <c r="W837" s="1168"/>
      <c r="X837" s="1168"/>
      <c r="Y837" s="1168"/>
      <c r="Z837" s="1168"/>
    </row>
    <row r="838" spans="1:26" ht="14.25" customHeight="1">
      <c r="A838" s="1168"/>
      <c r="B838" s="1168"/>
      <c r="C838" s="1168"/>
      <c r="D838" s="1168"/>
      <c r="E838" s="1168"/>
      <c r="F838" s="1168"/>
      <c r="G838" s="1168"/>
      <c r="H838" s="1168"/>
      <c r="I838" s="1168"/>
      <c r="J838" s="1168"/>
      <c r="K838" s="1168"/>
      <c r="L838" s="1168"/>
      <c r="M838" s="1168"/>
      <c r="N838" s="1168"/>
      <c r="O838" s="1168"/>
      <c r="P838" s="1168"/>
      <c r="Q838" s="1168"/>
      <c r="R838" s="1168"/>
      <c r="S838" s="1168"/>
      <c r="T838" s="1168"/>
      <c r="U838" s="1168"/>
      <c r="V838" s="1168"/>
      <c r="W838" s="1168"/>
      <c r="X838" s="1168"/>
      <c r="Y838" s="1168"/>
      <c r="Z838" s="1168"/>
    </row>
    <row r="839" spans="1:26" ht="14.25" customHeight="1">
      <c r="A839" s="1168"/>
      <c r="B839" s="1168"/>
      <c r="C839" s="1168"/>
      <c r="D839" s="1168"/>
      <c r="E839" s="1168"/>
      <c r="F839" s="1168"/>
      <c r="G839" s="1168"/>
      <c r="H839" s="1168"/>
      <c r="I839" s="1168"/>
      <c r="J839" s="1168"/>
      <c r="K839" s="1168"/>
      <c r="L839" s="1168"/>
      <c r="M839" s="1168"/>
      <c r="N839" s="1168"/>
      <c r="O839" s="1168"/>
      <c r="P839" s="1168"/>
      <c r="Q839" s="1168"/>
      <c r="R839" s="1168"/>
      <c r="S839" s="1168"/>
      <c r="T839" s="1168"/>
      <c r="U839" s="1168"/>
      <c r="V839" s="1168"/>
      <c r="W839" s="1168"/>
      <c r="X839" s="1168"/>
      <c r="Y839" s="1168"/>
      <c r="Z839" s="1168"/>
    </row>
    <row r="840" spans="1:26" ht="14.25" customHeight="1">
      <c r="A840" s="1168"/>
      <c r="B840" s="1168"/>
      <c r="C840" s="1168"/>
      <c r="D840" s="1168"/>
      <c r="E840" s="1168"/>
      <c r="F840" s="1168"/>
      <c r="G840" s="1168"/>
      <c r="H840" s="1168"/>
      <c r="I840" s="1168"/>
      <c r="J840" s="1168"/>
      <c r="K840" s="1168"/>
      <c r="L840" s="1168"/>
      <c r="M840" s="1168"/>
      <c r="N840" s="1168"/>
      <c r="O840" s="1168"/>
      <c r="P840" s="1168"/>
      <c r="Q840" s="1168"/>
      <c r="R840" s="1168"/>
      <c r="S840" s="1168"/>
      <c r="T840" s="1168"/>
      <c r="U840" s="1168"/>
      <c r="V840" s="1168"/>
      <c r="W840" s="1168"/>
      <c r="X840" s="1168"/>
      <c r="Y840" s="1168"/>
      <c r="Z840" s="1168"/>
    </row>
    <row r="841" spans="1:26" ht="14.25" customHeight="1">
      <c r="A841" s="1168"/>
      <c r="B841" s="1168"/>
      <c r="C841" s="1168"/>
      <c r="D841" s="1168"/>
      <c r="E841" s="1168"/>
      <c r="F841" s="1168"/>
      <c r="G841" s="1168"/>
      <c r="H841" s="1168"/>
      <c r="I841" s="1168"/>
      <c r="J841" s="1168"/>
      <c r="K841" s="1168"/>
      <c r="L841" s="1168"/>
      <c r="M841" s="1168"/>
      <c r="N841" s="1168"/>
      <c r="O841" s="1168"/>
      <c r="P841" s="1168"/>
      <c r="Q841" s="1168"/>
      <c r="R841" s="1168"/>
      <c r="S841" s="1168"/>
      <c r="T841" s="1168"/>
      <c r="U841" s="1168"/>
      <c r="V841" s="1168"/>
      <c r="W841" s="1168"/>
      <c r="X841" s="1168"/>
      <c r="Y841" s="1168"/>
      <c r="Z841" s="1168"/>
    </row>
    <row r="842" spans="1:26" ht="14.25" customHeight="1">
      <c r="A842" s="1168"/>
      <c r="B842" s="1168"/>
      <c r="C842" s="1168"/>
      <c r="D842" s="1168"/>
      <c r="E842" s="1168"/>
      <c r="F842" s="1168"/>
      <c r="G842" s="1168"/>
      <c r="H842" s="1168"/>
      <c r="I842" s="1168"/>
      <c r="J842" s="1168"/>
      <c r="K842" s="1168"/>
      <c r="L842" s="1168"/>
      <c r="M842" s="1168"/>
      <c r="N842" s="1168"/>
      <c r="O842" s="1168"/>
      <c r="P842" s="1168"/>
      <c r="Q842" s="1168"/>
      <c r="R842" s="1168"/>
      <c r="S842" s="1168"/>
      <c r="T842" s="1168"/>
      <c r="U842" s="1168"/>
      <c r="V842" s="1168"/>
      <c r="W842" s="1168"/>
      <c r="X842" s="1168"/>
      <c r="Y842" s="1168"/>
      <c r="Z842" s="1168"/>
    </row>
    <row r="843" spans="1:26" ht="14.25" customHeight="1">
      <c r="A843" s="1168"/>
      <c r="B843" s="1168"/>
      <c r="C843" s="1168"/>
      <c r="D843" s="1168"/>
      <c r="E843" s="1168"/>
      <c r="F843" s="1168"/>
      <c r="G843" s="1168"/>
      <c r="H843" s="1168"/>
      <c r="I843" s="1168"/>
      <c r="J843" s="1168"/>
      <c r="K843" s="1168"/>
      <c r="L843" s="1168"/>
      <c r="M843" s="1168"/>
      <c r="N843" s="1168"/>
      <c r="O843" s="1168"/>
      <c r="P843" s="1168"/>
      <c r="Q843" s="1168"/>
      <c r="R843" s="1168"/>
      <c r="S843" s="1168"/>
      <c r="T843" s="1168"/>
      <c r="U843" s="1168"/>
      <c r="V843" s="1168"/>
      <c r="W843" s="1168"/>
      <c r="X843" s="1168"/>
      <c r="Y843" s="1168"/>
      <c r="Z843" s="1168"/>
    </row>
    <row r="844" spans="1:26" ht="14.25" customHeight="1">
      <c r="A844" s="1168"/>
      <c r="B844" s="1168"/>
      <c r="C844" s="1168"/>
      <c r="D844" s="1168"/>
      <c r="E844" s="1168"/>
      <c r="F844" s="1168"/>
      <c r="G844" s="1168"/>
      <c r="H844" s="1168"/>
      <c r="I844" s="1168"/>
      <c r="J844" s="1168"/>
      <c r="K844" s="1168"/>
      <c r="L844" s="1168"/>
      <c r="M844" s="1168"/>
      <c r="N844" s="1168"/>
      <c r="O844" s="1168"/>
      <c r="P844" s="1168"/>
      <c r="Q844" s="1168"/>
      <c r="R844" s="1168"/>
      <c r="S844" s="1168"/>
      <c r="T844" s="1168"/>
      <c r="U844" s="1168"/>
      <c r="V844" s="1168"/>
      <c r="W844" s="1168"/>
      <c r="X844" s="1168"/>
      <c r="Y844" s="1168"/>
      <c r="Z844" s="1168"/>
    </row>
    <row r="845" spans="1:26" ht="14.25" customHeight="1">
      <c r="A845" s="1168"/>
      <c r="B845" s="1168"/>
      <c r="C845" s="1168"/>
      <c r="D845" s="1168"/>
      <c r="E845" s="1168"/>
      <c r="F845" s="1168"/>
      <c r="G845" s="1168"/>
      <c r="H845" s="1168"/>
      <c r="I845" s="1168"/>
      <c r="J845" s="1168"/>
      <c r="K845" s="1168"/>
      <c r="L845" s="1168"/>
      <c r="M845" s="1168"/>
      <c r="N845" s="1168"/>
      <c r="O845" s="1168"/>
      <c r="P845" s="1168"/>
      <c r="Q845" s="1168"/>
      <c r="R845" s="1168"/>
      <c r="S845" s="1168"/>
      <c r="T845" s="1168"/>
      <c r="U845" s="1168"/>
      <c r="V845" s="1168"/>
      <c r="W845" s="1168"/>
      <c r="X845" s="1168"/>
      <c r="Y845" s="1168"/>
      <c r="Z845" s="1168"/>
    </row>
    <row r="846" spans="1:26" ht="14.25" customHeight="1">
      <c r="A846" s="1168"/>
      <c r="B846" s="1168"/>
      <c r="C846" s="1168"/>
      <c r="D846" s="1168"/>
      <c r="E846" s="1168"/>
      <c r="F846" s="1168"/>
      <c r="G846" s="1168"/>
      <c r="H846" s="1168"/>
      <c r="I846" s="1168"/>
      <c r="J846" s="1168"/>
      <c r="K846" s="1168"/>
      <c r="L846" s="1168"/>
      <c r="M846" s="1168"/>
      <c r="N846" s="1168"/>
      <c r="O846" s="1168"/>
      <c r="P846" s="1168"/>
      <c r="Q846" s="1168"/>
      <c r="R846" s="1168"/>
      <c r="S846" s="1168"/>
      <c r="T846" s="1168"/>
      <c r="U846" s="1168"/>
      <c r="V846" s="1168"/>
      <c r="W846" s="1168"/>
      <c r="X846" s="1168"/>
      <c r="Y846" s="1168"/>
      <c r="Z846" s="1168"/>
    </row>
    <row r="847" spans="1:26" ht="14.25" customHeight="1">
      <c r="A847" s="1168"/>
      <c r="B847" s="1168"/>
      <c r="C847" s="1168"/>
      <c r="D847" s="1168"/>
      <c r="E847" s="1168"/>
      <c r="F847" s="1168"/>
      <c r="G847" s="1168"/>
      <c r="H847" s="1168"/>
      <c r="I847" s="1168"/>
      <c r="J847" s="1168"/>
      <c r="K847" s="1168"/>
      <c r="L847" s="1168"/>
      <c r="M847" s="1168"/>
      <c r="N847" s="1168"/>
      <c r="O847" s="1168"/>
      <c r="P847" s="1168"/>
      <c r="Q847" s="1168"/>
      <c r="R847" s="1168"/>
      <c r="S847" s="1168"/>
      <c r="T847" s="1168"/>
      <c r="U847" s="1168"/>
      <c r="V847" s="1168"/>
      <c r="W847" s="1168"/>
      <c r="X847" s="1168"/>
      <c r="Y847" s="1168"/>
      <c r="Z847" s="1168"/>
    </row>
    <row r="848" spans="1:26" ht="14.25" customHeight="1">
      <c r="A848" s="1168"/>
      <c r="B848" s="1168"/>
      <c r="C848" s="1168"/>
      <c r="D848" s="1168"/>
      <c r="E848" s="1168"/>
      <c r="F848" s="1168"/>
      <c r="G848" s="1168"/>
      <c r="H848" s="1168"/>
      <c r="I848" s="1168"/>
      <c r="J848" s="1168"/>
      <c r="K848" s="1168"/>
      <c r="L848" s="1168"/>
      <c r="M848" s="1168"/>
      <c r="N848" s="1168"/>
      <c r="O848" s="1168"/>
      <c r="P848" s="1168"/>
      <c r="Q848" s="1168"/>
      <c r="R848" s="1168"/>
      <c r="S848" s="1168"/>
      <c r="T848" s="1168"/>
      <c r="U848" s="1168"/>
      <c r="V848" s="1168"/>
      <c r="W848" s="1168"/>
      <c r="X848" s="1168"/>
      <c r="Y848" s="1168"/>
      <c r="Z848" s="1168"/>
    </row>
    <row r="849" spans="1:26" ht="14.25" customHeight="1">
      <c r="A849" s="1168"/>
      <c r="B849" s="1168"/>
      <c r="C849" s="1168"/>
      <c r="D849" s="1168"/>
      <c r="E849" s="1168"/>
      <c r="F849" s="1168"/>
      <c r="G849" s="1168"/>
      <c r="H849" s="1168"/>
      <c r="I849" s="1168"/>
      <c r="J849" s="1168"/>
      <c r="K849" s="1168"/>
      <c r="L849" s="1168"/>
      <c r="M849" s="1168"/>
      <c r="N849" s="1168"/>
      <c r="O849" s="1168"/>
      <c r="P849" s="1168"/>
      <c r="Q849" s="1168"/>
      <c r="R849" s="1168"/>
      <c r="S849" s="1168"/>
      <c r="T849" s="1168"/>
      <c r="U849" s="1168"/>
      <c r="V849" s="1168"/>
      <c r="W849" s="1168"/>
      <c r="X849" s="1168"/>
      <c r="Y849" s="1168"/>
      <c r="Z849" s="1168"/>
    </row>
    <row r="850" spans="1:26" ht="14.25" customHeight="1">
      <c r="A850" s="1168"/>
      <c r="B850" s="1168"/>
      <c r="C850" s="1168"/>
      <c r="D850" s="1168"/>
      <c r="E850" s="1168"/>
      <c r="F850" s="1168"/>
      <c r="G850" s="1168"/>
      <c r="H850" s="1168"/>
      <c r="I850" s="1168"/>
      <c r="J850" s="1168"/>
      <c r="K850" s="1168"/>
      <c r="L850" s="1168"/>
      <c r="M850" s="1168"/>
      <c r="N850" s="1168"/>
      <c r="O850" s="1168"/>
      <c r="P850" s="1168"/>
      <c r="Q850" s="1168"/>
      <c r="R850" s="1168"/>
      <c r="S850" s="1168"/>
      <c r="T850" s="1168"/>
      <c r="U850" s="1168"/>
      <c r="V850" s="1168"/>
      <c r="W850" s="1168"/>
      <c r="X850" s="1168"/>
      <c r="Y850" s="1168"/>
      <c r="Z850" s="1168"/>
    </row>
    <row r="851" spans="1:26" ht="14.25" customHeight="1">
      <c r="A851" s="1168"/>
      <c r="B851" s="1168"/>
      <c r="C851" s="1168"/>
      <c r="D851" s="1168"/>
      <c r="E851" s="1168"/>
      <c r="F851" s="1168"/>
      <c r="G851" s="1168"/>
      <c r="H851" s="1168"/>
      <c r="I851" s="1168"/>
      <c r="J851" s="1168"/>
      <c r="K851" s="1168"/>
      <c r="L851" s="1168"/>
      <c r="M851" s="1168"/>
      <c r="N851" s="1168"/>
      <c r="O851" s="1168"/>
      <c r="P851" s="1168"/>
      <c r="Q851" s="1168"/>
      <c r="R851" s="1168"/>
      <c r="S851" s="1168"/>
      <c r="T851" s="1168"/>
      <c r="U851" s="1168"/>
      <c r="V851" s="1168"/>
      <c r="W851" s="1168"/>
      <c r="X851" s="1168"/>
      <c r="Y851" s="1168"/>
      <c r="Z851" s="1168"/>
    </row>
    <row r="852" spans="1:26" ht="14.25" customHeight="1">
      <c r="A852" s="1168"/>
      <c r="B852" s="1168"/>
      <c r="C852" s="1168"/>
      <c r="D852" s="1168"/>
      <c r="E852" s="1168"/>
      <c r="F852" s="1168"/>
      <c r="G852" s="1168"/>
      <c r="H852" s="1168"/>
      <c r="I852" s="1168"/>
      <c r="J852" s="1168"/>
      <c r="K852" s="1168"/>
      <c r="L852" s="1168"/>
      <c r="M852" s="1168"/>
      <c r="N852" s="1168"/>
      <c r="O852" s="1168"/>
      <c r="P852" s="1168"/>
      <c r="Q852" s="1168"/>
      <c r="R852" s="1168"/>
      <c r="S852" s="1168"/>
      <c r="T852" s="1168"/>
      <c r="U852" s="1168"/>
      <c r="V852" s="1168"/>
      <c r="W852" s="1168"/>
      <c r="X852" s="1168"/>
      <c r="Y852" s="1168"/>
      <c r="Z852" s="1168"/>
    </row>
    <row r="853" spans="1:26" ht="14.25" customHeight="1">
      <c r="A853" s="1168"/>
      <c r="B853" s="1168"/>
      <c r="C853" s="1168"/>
      <c r="D853" s="1168"/>
      <c r="E853" s="1168"/>
      <c r="F853" s="1168"/>
      <c r="G853" s="1168"/>
      <c r="H853" s="1168"/>
      <c r="I853" s="1168"/>
      <c r="J853" s="1168"/>
      <c r="K853" s="1168"/>
      <c r="L853" s="1168"/>
      <c r="M853" s="1168"/>
      <c r="N853" s="1168"/>
      <c r="O853" s="1168"/>
      <c r="P853" s="1168"/>
      <c r="Q853" s="1168"/>
      <c r="R853" s="1168"/>
      <c r="S853" s="1168"/>
      <c r="T853" s="1168"/>
      <c r="U853" s="1168"/>
      <c r="V853" s="1168"/>
      <c r="W853" s="1168"/>
      <c r="X853" s="1168"/>
      <c r="Y853" s="1168"/>
      <c r="Z853" s="1168"/>
    </row>
    <row r="854" spans="1:26" ht="14.25" customHeight="1">
      <c r="A854" s="1168"/>
      <c r="B854" s="1168"/>
      <c r="C854" s="1168"/>
      <c r="D854" s="1168"/>
      <c r="E854" s="1168"/>
      <c r="F854" s="1168"/>
      <c r="G854" s="1168"/>
      <c r="H854" s="1168"/>
      <c r="I854" s="1168"/>
      <c r="J854" s="1168"/>
      <c r="K854" s="1168"/>
      <c r="L854" s="1168"/>
      <c r="M854" s="1168"/>
      <c r="N854" s="1168"/>
      <c r="O854" s="1168"/>
      <c r="P854" s="1168"/>
      <c r="Q854" s="1168"/>
      <c r="R854" s="1168"/>
      <c r="S854" s="1168"/>
      <c r="T854" s="1168"/>
      <c r="U854" s="1168"/>
      <c r="V854" s="1168"/>
      <c r="W854" s="1168"/>
      <c r="X854" s="1168"/>
      <c r="Y854" s="1168"/>
      <c r="Z854" s="1168"/>
    </row>
    <row r="855" spans="1:26" ht="14.25" customHeight="1">
      <c r="A855" s="1168"/>
      <c r="B855" s="1168"/>
      <c r="C855" s="1168"/>
      <c r="D855" s="1168"/>
      <c r="E855" s="1168"/>
      <c r="F855" s="1168"/>
      <c r="G855" s="1168"/>
      <c r="H855" s="1168"/>
      <c r="I855" s="1168"/>
      <c r="J855" s="1168"/>
      <c r="K855" s="1168"/>
      <c r="L855" s="1168"/>
      <c r="M855" s="1168"/>
      <c r="N855" s="1168"/>
      <c r="O855" s="1168"/>
      <c r="P855" s="1168"/>
      <c r="Q855" s="1168"/>
      <c r="R855" s="1168"/>
      <c r="S855" s="1168"/>
      <c r="T855" s="1168"/>
      <c r="U855" s="1168"/>
      <c r="V855" s="1168"/>
      <c r="W855" s="1168"/>
      <c r="X855" s="1168"/>
      <c r="Y855" s="1168"/>
      <c r="Z855" s="1168"/>
    </row>
    <row r="856" spans="1:26" ht="14.25" customHeight="1">
      <c r="A856" s="1168"/>
      <c r="B856" s="1168"/>
      <c r="C856" s="1168"/>
      <c r="D856" s="1168"/>
      <c r="E856" s="1168"/>
      <c r="F856" s="1168"/>
      <c r="G856" s="1168"/>
      <c r="H856" s="1168"/>
      <c r="I856" s="1168"/>
      <c r="J856" s="1168"/>
      <c r="K856" s="1168"/>
      <c r="L856" s="1168"/>
      <c r="M856" s="1168"/>
      <c r="N856" s="1168"/>
      <c r="O856" s="1168"/>
      <c r="P856" s="1168"/>
      <c r="Q856" s="1168"/>
      <c r="R856" s="1168"/>
      <c r="S856" s="1168"/>
      <c r="T856" s="1168"/>
      <c r="U856" s="1168"/>
      <c r="V856" s="1168"/>
      <c r="W856" s="1168"/>
      <c r="X856" s="1168"/>
      <c r="Y856" s="1168"/>
      <c r="Z856" s="1168"/>
    </row>
    <row r="857" spans="1:26" ht="14.25" customHeight="1">
      <c r="A857" s="1168"/>
      <c r="B857" s="1168"/>
      <c r="C857" s="1168"/>
      <c r="D857" s="1168"/>
      <c r="E857" s="1168"/>
      <c r="F857" s="1168"/>
      <c r="G857" s="1168"/>
      <c r="H857" s="1168"/>
      <c r="I857" s="1168"/>
      <c r="J857" s="1168"/>
      <c r="K857" s="1168"/>
      <c r="L857" s="1168"/>
      <c r="M857" s="1168"/>
      <c r="N857" s="1168"/>
      <c r="O857" s="1168"/>
      <c r="P857" s="1168"/>
      <c r="Q857" s="1168"/>
      <c r="R857" s="1168"/>
      <c r="S857" s="1168"/>
      <c r="T857" s="1168"/>
      <c r="U857" s="1168"/>
      <c r="V857" s="1168"/>
      <c r="W857" s="1168"/>
      <c r="X857" s="1168"/>
      <c r="Y857" s="1168"/>
      <c r="Z857" s="1168"/>
    </row>
    <row r="858" spans="1:26" ht="14.25" customHeight="1">
      <c r="A858" s="1168"/>
      <c r="B858" s="1168"/>
      <c r="C858" s="1168"/>
      <c r="D858" s="1168"/>
      <c r="E858" s="1168"/>
      <c r="F858" s="1168"/>
      <c r="G858" s="1168"/>
      <c r="H858" s="1168"/>
      <c r="I858" s="1168"/>
      <c r="J858" s="1168"/>
      <c r="K858" s="1168"/>
      <c r="L858" s="1168"/>
      <c r="M858" s="1168"/>
      <c r="N858" s="1168"/>
      <c r="O858" s="1168"/>
      <c r="P858" s="1168"/>
      <c r="Q858" s="1168"/>
      <c r="R858" s="1168"/>
      <c r="S858" s="1168"/>
      <c r="T858" s="1168"/>
      <c r="U858" s="1168"/>
      <c r="V858" s="1168"/>
      <c r="W858" s="1168"/>
      <c r="X858" s="1168"/>
      <c r="Y858" s="1168"/>
      <c r="Z858" s="1168"/>
    </row>
    <row r="859" spans="1:26" ht="14.25" customHeight="1">
      <c r="A859" s="1168"/>
      <c r="B859" s="1168"/>
      <c r="C859" s="1168"/>
      <c r="D859" s="1168"/>
      <c r="E859" s="1168"/>
      <c r="F859" s="1168"/>
      <c r="G859" s="1168"/>
      <c r="H859" s="1168"/>
      <c r="I859" s="1168"/>
      <c r="J859" s="1168"/>
      <c r="K859" s="1168"/>
      <c r="L859" s="1168"/>
      <c r="M859" s="1168"/>
      <c r="N859" s="1168"/>
      <c r="O859" s="1168"/>
      <c r="P859" s="1168"/>
      <c r="Q859" s="1168"/>
      <c r="R859" s="1168"/>
      <c r="S859" s="1168"/>
      <c r="T859" s="1168"/>
      <c r="U859" s="1168"/>
      <c r="V859" s="1168"/>
      <c r="W859" s="1168"/>
      <c r="X859" s="1168"/>
      <c r="Y859" s="1168"/>
      <c r="Z859" s="1168"/>
    </row>
    <row r="860" spans="1:26" ht="14.25" customHeight="1">
      <c r="A860" s="1168"/>
      <c r="B860" s="1168"/>
      <c r="C860" s="1168"/>
      <c r="D860" s="1168"/>
      <c r="E860" s="1168"/>
      <c r="F860" s="1168"/>
      <c r="G860" s="1168"/>
      <c r="H860" s="1168"/>
      <c r="I860" s="1168"/>
      <c r="J860" s="1168"/>
      <c r="K860" s="1168"/>
      <c r="L860" s="1168"/>
      <c r="M860" s="1168"/>
      <c r="N860" s="1168"/>
      <c r="O860" s="1168"/>
      <c r="P860" s="1168"/>
      <c r="Q860" s="1168"/>
      <c r="R860" s="1168"/>
      <c r="S860" s="1168"/>
      <c r="T860" s="1168"/>
      <c r="U860" s="1168"/>
      <c r="V860" s="1168"/>
      <c r="W860" s="1168"/>
      <c r="X860" s="1168"/>
      <c r="Y860" s="1168"/>
      <c r="Z860" s="1168"/>
    </row>
    <row r="861" spans="1:26" ht="14.25" customHeight="1">
      <c r="A861" s="1168"/>
      <c r="B861" s="1168"/>
      <c r="C861" s="1168"/>
      <c r="D861" s="1168"/>
      <c r="E861" s="1168"/>
      <c r="F861" s="1168"/>
      <c r="G861" s="1168"/>
      <c r="H861" s="1168"/>
      <c r="I861" s="1168"/>
      <c r="J861" s="1168"/>
      <c r="K861" s="1168"/>
      <c r="L861" s="1168"/>
      <c r="M861" s="1168"/>
      <c r="N861" s="1168"/>
      <c r="O861" s="1168"/>
      <c r="P861" s="1168"/>
      <c r="Q861" s="1168"/>
      <c r="R861" s="1168"/>
      <c r="S861" s="1168"/>
      <c r="T861" s="1168"/>
      <c r="U861" s="1168"/>
      <c r="V861" s="1168"/>
      <c r="W861" s="1168"/>
      <c r="X861" s="1168"/>
      <c r="Y861" s="1168"/>
      <c r="Z861" s="1168"/>
    </row>
    <row r="862" spans="1:26" ht="14.25" customHeight="1">
      <c r="A862" s="1168"/>
      <c r="B862" s="1168"/>
      <c r="C862" s="1168"/>
      <c r="D862" s="1168"/>
      <c r="E862" s="1168"/>
      <c r="F862" s="1168"/>
      <c r="G862" s="1168"/>
      <c r="H862" s="1168"/>
      <c r="I862" s="1168"/>
      <c r="J862" s="1168"/>
      <c r="K862" s="1168"/>
      <c r="L862" s="1168"/>
      <c r="M862" s="1168"/>
      <c r="N862" s="1168"/>
      <c r="O862" s="1168"/>
      <c r="P862" s="1168"/>
      <c r="Q862" s="1168"/>
      <c r="R862" s="1168"/>
      <c r="S862" s="1168"/>
      <c r="T862" s="1168"/>
      <c r="U862" s="1168"/>
      <c r="V862" s="1168"/>
      <c r="W862" s="1168"/>
      <c r="X862" s="1168"/>
      <c r="Y862" s="1168"/>
      <c r="Z862" s="1168"/>
    </row>
    <row r="863" spans="1:26" ht="14.25" customHeight="1">
      <c r="A863" s="1168"/>
      <c r="B863" s="1168"/>
      <c r="C863" s="1168"/>
      <c r="D863" s="1168"/>
      <c r="E863" s="1168"/>
      <c r="F863" s="1168"/>
      <c r="G863" s="1168"/>
      <c r="H863" s="1168"/>
      <c r="I863" s="1168"/>
      <c r="J863" s="1168"/>
      <c r="K863" s="1168"/>
      <c r="L863" s="1168"/>
      <c r="M863" s="1168"/>
      <c r="N863" s="1168"/>
      <c r="O863" s="1168"/>
      <c r="P863" s="1168"/>
      <c r="Q863" s="1168"/>
      <c r="R863" s="1168"/>
      <c r="S863" s="1168"/>
      <c r="T863" s="1168"/>
      <c r="U863" s="1168"/>
      <c r="V863" s="1168"/>
      <c r="W863" s="1168"/>
      <c r="X863" s="1168"/>
      <c r="Y863" s="1168"/>
      <c r="Z863" s="1168"/>
    </row>
    <row r="864" spans="1:26" ht="14.25" customHeight="1">
      <c r="A864" s="1168"/>
      <c r="B864" s="1168"/>
      <c r="C864" s="1168"/>
      <c r="D864" s="1168"/>
      <c r="E864" s="1168"/>
      <c r="F864" s="1168"/>
      <c r="G864" s="1168"/>
      <c r="H864" s="1168"/>
      <c r="I864" s="1168"/>
      <c r="J864" s="1168"/>
      <c r="K864" s="1168"/>
      <c r="L864" s="1168"/>
      <c r="M864" s="1168"/>
      <c r="N864" s="1168"/>
      <c r="O864" s="1168"/>
      <c r="P864" s="1168"/>
      <c r="Q864" s="1168"/>
      <c r="R864" s="1168"/>
      <c r="S864" s="1168"/>
      <c r="T864" s="1168"/>
      <c r="U864" s="1168"/>
      <c r="V864" s="1168"/>
      <c r="W864" s="1168"/>
      <c r="X864" s="1168"/>
      <c r="Y864" s="1168"/>
      <c r="Z864" s="1168"/>
    </row>
    <row r="865" spans="1:26" ht="14.25" customHeight="1">
      <c r="A865" s="1168"/>
      <c r="B865" s="1168"/>
      <c r="C865" s="1168"/>
      <c r="D865" s="1168"/>
      <c r="E865" s="1168"/>
      <c r="F865" s="1168"/>
      <c r="G865" s="1168"/>
      <c r="H865" s="1168"/>
      <c r="I865" s="1168"/>
      <c r="J865" s="1168"/>
      <c r="K865" s="1168"/>
      <c r="L865" s="1168"/>
      <c r="M865" s="1168"/>
      <c r="N865" s="1168"/>
      <c r="O865" s="1168"/>
      <c r="P865" s="1168"/>
      <c r="Q865" s="1168"/>
      <c r="R865" s="1168"/>
      <c r="S865" s="1168"/>
      <c r="T865" s="1168"/>
      <c r="U865" s="1168"/>
      <c r="V865" s="1168"/>
      <c r="W865" s="1168"/>
      <c r="X865" s="1168"/>
      <c r="Y865" s="1168"/>
      <c r="Z865" s="1168"/>
    </row>
    <row r="866" spans="1:26" ht="14.25" customHeight="1">
      <c r="A866" s="1168"/>
      <c r="B866" s="1168"/>
      <c r="C866" s="1168"/>
      <c r="D866" s="1168"/>
      <c r="E866" s="1168"/>
      <c r="F866" s="1168"/>
      <c r="G866" s="1168"/>
      <c r="H866" s="1168"/>
      <c r="I866" s="1168"/>
      <c r="J866" s="1168"/>
      <c r="K866" s="1168"/>
      <c r="L866" s="1168"/>
      <c r="M866" s="1168"/>
      <c r="N866" s="1168"/>
      <c r="O866" s="1168"/>
      <c r="P866" s="1168"/>
      <c r="Q866" s="1168"/>
      <c r="R866" s="1168"/>
      <c r="S866" s="1168"/>
      <c r="T866" s="1168"/>
      <c r="U866" s="1168"/>
      <c r="V866" s="1168"/>
      <c r="W866" s="1168"/>
      <c r="X866" s="1168"/>
      <c r="Y866" s="1168"/>
      <c r="Z866" s="1168"/>
    </row>
    <row r="867" spans="1:26" ht="14.25" customHeight="1">
      <c r="A867" s="1168"/>
      <c r="B867" s="1168"/>
      <c r="C867" s="1168"/>
      <c r="D867" s="1168"/>
      <c r="E867" s="1168"/>
      <c r="F867" s="1168"/>
      <c r="G867" s="1168"/>
      <c r="H867" s="1168"/>
      <c r="I867" s="1168"/>
      <c r="J867" s="1168"/>
      <c r="K867" s="1168"/>
      <c r="L867" s="1168"/>
      <c r="M867" s="1168"/>
      <c r="N867" s="1168"/>
      <c r="O867" s="1168"/>
      <c r="P867" s="1168"/>
      <c r="Q867" s="1168"/>
      <c r="R867" s="1168"/>
      <c r="S867" s="1168"/>
      <c r="T867" s="1168"/>
      <c r="U867" s="1168"/>
      <c r="V867" s="1168"/>
      <c r="W867" s="1168"/>
      <c r="X867" s="1168"/>
      <c r="Y867" s="1168"/>
      <c r="Z867" s="1168"/>
    </row>
    <row r="868" spans="1:26" ht="14.25" customHeight="1">
      <c r="A868" s="1168"/>
      <c r="B868" s="1168"/>
      <c r="C868" s="1168"/>
      <c r="D868" s="1168"/>
      <c r="E868" s="1168"/>
      <c r="F868" s="1168"/>
      <c r="G868" s="1168"/>
      <c r="H868" s="1168"/>
      <c r="I868" s="1168"/>
      <c r="J868" s="1168"/>
      <c r="K868" s="1168"/>
      <c r="L868" s="1168"/>
      <c r="M868" s="1168"/>
      <c r="N868" s="1168"/>
      <c r="O868" s="1168"/>
      <c r="P868" s="1168"/>
      <c r="Q868" s="1168"/>
      <c r="R868" s="1168"/>
      <c r="S868" s="1168"/>
      <c r="T868" s="1168"/>
      <c r="U868" s="1168"/>
      <c r="V868" s="1168"/>
      <c r="W868" s="1168"/>
      <c r="X868" s="1168"/>
      <c r="Y868" s="1168"/>
      <c r="Z868" s="1168"/>
    </row>
    <row r="869" spans="1:26" ht="14.25" customHeight="1">
      <c r="A869" s="1168"/>
      <c r="B869" s="1168"/>
      <c r="C869" s="1168"/>
      <c r="D869" s="1168"/>
      <c r="E869" s="1168"/>
      <c r="F869" s="1168"/>
      <c r="G869" s="1168"/>
      <c r="H869" s="1168"/>
      <c r="I869" s="1168"/>
      <c r="J869" s="1168"/>
      <c r="K869" s="1168"/>
      <c r="L869" s="1168"/>
      <c r="M869" s="1168"/>
      <c r="N869" s="1168"/>
      <c r="O869" s="1168"/>
      <c r="P869" s="1168"/>
      <c r="Q869" s="1168"/>
      <c r="R869" s="1168"/>
      <c r="S869" s="1168"/>
      <c r="T869" s="1168"/>
      <c r="U869" s="1168"/>
      <c r="V869" s="1168"/>
      <c r="W869" s="1168"/>
      <c r="X869" s="1168"/>
      <c r="Y869" s="1168"/>
      <c r="Z869" s="1168"/>
    </row>
    <row r="870" spans="1:26" ht="14.25" customHeight="1">
      <c r="A870" s="1168"/>
      <c r="B870" s="1168"/>
      <c r="C870" s="1168"/>
      <c r="D870" s="1168"/>
      <c r="E870" s="1168"/>
      <c r="F870" s="1168"/>
      <c r="G870" s="1168"/>
      <c r="H870" s="1168"/>
      <c r="I870" s="1168"/>
      <c r="J870" s="1168"/>
      <c r="K870" s="1168"/>
      <c r="L870" s="1168"/>
      <c r="M870" s="1168"/>
      <c r="N870" s="1168"/>
      <c r="O870" s="1168"/>
      <c r="P870" s="1168"/>
      <c r="Q870" s="1168"/>
      <c r="R870" s="1168"/>
      <c r="S870" s="1168"/>
      <c r="T870" s="1168"/>
      <c r="U870" s="1168"/>
      <c r="V870" s="1168"/>
      <c r="W870" s="1168"/>
      <c r="X870" s="1168"/>
      <c r="Y870" s="1168"/>
      <c r="Z870" s="1168"/>
    </row>
    <row r="871" spans="1:26" ht="14.25" customHeight="1">
      <c r="A871" s="1168"/>
      <c r="B871" s="1168"/>
      <c r="C871" s="1168"/>
      <c r="D871" s="1168"/>
      <c r="E871" s="1168"/>
      <c r="F871" s="1168"/>
      <c r="G871" s="1168"/>
      <c r="H871" s="1168"/>
      <c r="I871" s="1168"/>
      <c r="J871" s="1168"/>
      <c r="K871" s="1168"/>
      <c r="L871" s="1168"/>
      <c r="M871" s="1168"/>
      <c r="N871" s="1168"/>
      <c r="O871" s="1168"/>
      <c r="P871" s="1168"/>
      <c r="Q871" s="1168"/>
      <c r="R871" s="1168"/>
      <c r="S871" s="1168"/>
      <c r="T871" s="1168"/>
      <c r="U871" s="1168"/>
      <c r="V871" s="1168"/>
      <c r="W871" s="1168"/>
      <c r="X871" s="1168"/>
      <c r="Y871" s="1168"/>
      <c r="Z871" s="1168"/>
    </row>
    <row r="872" spans="1:26" ht="14.25" customHeight="1">
      <c r="A872" s="1168"/>
      <c r="B872" s="1168"/>
      <c r="C872" s="1168"/>
      <c r="D872" s="1168"/>
      <c r="E872" s="1168"/>
      <c r="F872" s="1168"/>
      <c r="G872" s="1168"/>
      <c r="H872" s="1168"/>
      <c r="I872" s="1168"/>
      <c r="J872" s="1168"/>
      <c r="K872" s="1168"/>
      <c r="L872" s="1168"/>
      <c r="M872" s="1168"/>
      <c r="N872" s="1168"/>
      <c r="O872" s="1168"/>
      <c r="P872" s="1168"/>
      <c r="Q872" s="1168"/>
      <c r="R872" s="1168"/>
      <c r="S872" s="1168"/>
      <c r="T872" s="1168"/>
      <c r="U872" s="1168"/>
      <c r="V872" s="1168"/>
      <c r="W872" s="1168"/>
      <c r="X872" s="1168"/>
      <c r="Y872" s="1168"/>
      <c r="Z872" s="1168"/>
    </row>
    <row r="873" spans="1:26" ht="14.25" customHeight="1">
      <c r="A873" s="1168"/>
      <c r="B873" s="1168"/>
      <c r="C873" s="1168"/>
      <c r="D873" s="1168"/>
      <c r="E873" s="1168"/>
      <c r="F873" s="1168"/>
      <c r="G873" s="1168"/>
      <c r="H873" s="1168"/>
      <c r="I873" s="1168"/>
      <c r="J873" s="1168"/>
      <c r="K873" s="1168"/>
      <c r="L873" s="1168"/>
      <c r="M873" s="1168"/>
      <c r="N873" s="1168"/>
      <c r="O873" s="1168"/>
      <c r="P873" s="1168"/>
      <c r="Q873" s="1168"/>
      <c r="R873" s="1168"/>
      <c r="S873" s="1168"/>
      <c r="T873" s="1168"/>
      <c r="U873" s="1168"/>
      <c r="V873" s="1168"/>
      <c r="W873" s="1168"/>
      <c r="X873" s="1168"/>
      <c r="Y873" s="1168"/>
      <c r="Z873" s="1168"/>
    </row>
    <row r="874" spans="1:26" ht="14.25" customHeight="1">
      <c r="A874" s="1168"/>
      <c r="B874" s="1168"/>
      <c r="C874" s="1168"/>
      <c r="D874" s="1168"/>
      <c r="E874" s="1168"/>
      <c r="F874" s="1168"/>
      <c r="G874" s="1168"/>
      <c r="H874" s="1168"/>
      <c r="I874" s="1168"/>
      <c r="J874" s="1168"/>
      <c r="K874" s="1168"/>
      <c r="L874" s="1168"/>
      <c r="M874" s="1168"/>
      <c r="N874" s="1168"/>
      <c r="O874" s="1168"/>
      <c r="P874" s="1168"/>
      <c r="Q874" s="1168"/>
      <c r="R874" s="1168"/>
      <c r="S874" s="1168"/>
      <c r="T874" s="1168"/>
      <c r="U874" s="1168"/>
      <c r="V874" s="1168"/>
      <c r="W874" s="1168"/>
      <c r="X874" s="1168"/>
      <c r="Y874" s="1168"/>
      <c r="Z874" s="1168"/>
    </row>
    <row r="875" spans="1:26" ht="14.25" customHeight="1">
      <c r="A875" s="1168"/>
      <c r="B875" s="1168"/>
      <c r="C875" s="1168"/>
      <c r="D875" s="1168"/>
      <c r="E875" s="1168"/>
      <c r="F875" s="1168"/>
      <c r="G875" s="1168"/>
      <c r="H875" s="1168"/>
      <c r="I875" s="1168"/>
      <c r="J875" s="1168"/>
      <c r="K875" s="1168"/>
      <c r="L875" s="1168"/>
      <c r="M875" s="1168"/>
      <c r="N875" s="1168"/>
      <c r="O875" s="1168"/>
      <c r="P875" s="1168"/>
      <c r="Q875" s="1168"/>
      <c r="R875" s="1168"/>
      <c r="S875" s="1168"/>
      <c r="T875" s="1168"/>
      <c r="U875" s="1168"/>
      <c r="V875" s="1168"/>
      <c r="W875" s="1168"/>
      <c r="X875" s="1168"/>
      <c r="Y875" s="1168"/>
      <c r="Z875" s="1168"/>
    </row>
    <row r="876" spans="1:26" ht="14.25" customHeight="1">
      <c r="A876" s="1168"/>
      <c r="B876" s="1168"/>
      <c r="C876" s="1168"/>
      <c r="D876" s="1168"/>
      <c r="E876" s="1168"/>
      <c r="F876" s="1168"/>
      <c r="G876" s="1168"/>
      <c r="H876" s="1168"/>
      <c r="I876" s="1168"/>
      <c r="J876" s="1168"/>
      <c r="K876" s="1168"/>
      <c r="L876" s="1168"/>
      <c r="M876" s="1168"/>
      <c r="N876" s="1168"/>
      <c r="O876" s="1168"/>
      <c r="P876" s="1168"/>
      <c r="Q876" s="1168"/>
      <c r="R876" s="1168"/>
      <c r="S876" s="1168"/>
      <c r="T876" s="1168"/>
      <c r="U876" s="1168"/>
      <c r="V876" s="1168"/>
      <c r="W876" s="1168"/>
      <c r="X876" s="1168"/>
      <c r="Y876" s="1168"/>
      <c r="Z876" s="1168"/>
    </row>
    <row r="877" spans="1:26" ht="14.25" customHeight="1">
      <c r="A877" s="1168"/>
      <c r="B877" s="1168"/>
      <c r="C877" s="1168"/>
      <c r="D877" s="1168"/>
      <c r="E877" s="1168"/>
      <c r="F877" s="1168"/>
      <c r="G877" s="1168"/>
      <c r="H877" s="1168"/>
      <c r="I877" s="1168"/>
      <c r="J877" s="1168"/>
      <c r="K877" s="1168"/>
      <c r="L877" s="1168"/>
      <c r="M877" s="1168"/>
      <c r="N877" s="1168"/>
      <c r="O877" s="1168"/>
      <c r="P877" s="1168"/>
      <c r="Q877" s="1168"/>
      <c r="R877" s="1168"/>
      <c r="S877" s="1168"/>
      <c r="T877" s="1168"/>
      <c r="U877" s="1168"/>
      <c r="V877" s="1168"/>
      <c r="W877" s="1168"/>
      <c r="X877" s="1168"/>
      <c r="Y877" s="1168"/>
      <c r="Z877" s="1168"/>
    </row>
    <row r="878" spans="1:26" ht="14.25" customHeight="1">
      <c r="A878" s="1168"/>
      <c r="B878" s="1168"/>
      <c r="C878" s="1168"/>
      <c r="D878" s="1168"/>
      <c r="E878" s="1168"/>
      <c r="F878" s="1168"/>
      <c r="G878" s="1168"/>
      <c r="H878" s="1168"/>
      <c r="I878" s="1168"/>
      <c r="J878" s="1168"/>
      <c r="K878" s="1168"/>
      <c r="L878" s="1168"/>
      <c r="M878" s="1168"/>
      <c r="N878" s="1168"/>
      <c r="O878" s="1168"/>
      <c r="P878" s="1168"/>
      <c r="Q878" s="1168"/>
      <c r="R878" s="1168"/>
      <c r="S878" s="1168"/>
      <c r="T878" s="1168"/>
      <c r="U878" s="1168"/>
      <c r="V878" s="1168"/>
      <c r="W878" s="1168"/>
      <c r="X878" s="1168"/>
      <c r="Y878" s="1168"/>
      <c r="Z878" s="1168"/>
    </row>
    <row r="879" spans="1:26" ht="14.25" customHeight="1">
      <c r="A879" s="1168"/>
      <c r="B879" s="1168"/>
      <c r="C879" s="1168"/>
      <c r="D879" s="1168"/>
      <c r="E879" s="1168"/>
      <c r="F879" s="1168"/>
      <c r="G879" s="1168"/>
      <c r="H879" s="1168"/>
      <c r="I879" s="1168"/>
      <c r="J879" s="1168"/>
      <c r="K879" s="1168"/>
      <c r="L879" s="1168"/>
      <c r="M879" s="1168"/>
      <c r="N879" s="1168"/>
      <c r="O879" s="1168"/>
      <c r="P879" s="1168"/>
      <c r="Q879" s="1168"/>
      <c r="R879" s="1168"/>
      <c r="S879" s="1168"/>
      <c r="T879" s="1168"/>
      <c r="U879" s="1168"/>
      <c r="V879" s="1168"/>
      <c r="W879" s="1168"/>
      <c r="X879" s="1168"/>
      <c r="Y879" s="1168"/>
      <c r="Z879" s="1168"/>
    </row>
    <row r="880" spans="1:26" ht="14.25" customHeight="1">
      <c r="A880" s="1168"/>
      <c r="B880" s="1168"/>
      <c r="C880" s="1168"/>
      <c r="D880" s="1168"/>
      <c r="E880" s="1168"/>
      <c r="F880" s="1168"/>
      <c r="G880" s="1168"/>
      <c r="H880" s="1168"/>
      <c r="I880" s="1168"/>
      <c r="J880" s="1168"/>
      <c r="K880" s="1168"/>
      <c r="L880" s="1168"/>
      <c r="M880" s="1168"/>
      <c r="N880" s="1168"/>
      <c r="O880" s="1168"/>
      <c r="P880" s="1168"/>
      <c r="Q880" s="1168"/>
      <c r="R880" s="1168"/>
      <c r="S880" s="1168"/>
      <c r="T880" s="1168"/>
      <c r="U880" s="1168"/>
      <c r="V880" s="1168"/>
      <c r="W880" s="1168"/>
      <c r="X880" s="1168"/>
      <c r="Y880" s="1168"/>
      <c r="Z880" s="1168"/>
    </row>
    <row r="881" spans="1:26" ht="14.25" customHeight="1">
      <c r="A881" s="1168"/>
      <c r="B881" s="1168"/>
      <c r="C881" s="1168"/>
      <c r="D881" s="1168"/>
      <c r="E881" s="1168"/>
      <c r="F881" s="1168"/>
      <c r="G881" s="1168"/>
      <c r="H881" s="1168"/>
      <c r="I881" s="1168"/>
      <c r="J881" s="1168"/>
      <c r="K881" s="1168"/>
      <c r="L881" s="1168"/>
      <c r="M881" s="1168"/>
      <c r="N881" s="1168"/>
      <c r="O881" s="1168"/>
      <c r="P881" s="1168"/>
      <c r="Q881" s="1168"/>
      <c r="R881" s="1168"/>
      <c r="S881" s="1168"/>
      <c r="T881" s="1168"/>
      <c r="U881" s="1168"/>
      <c r="V881" s="1168"/>
      <c r="W881" s="1168"/>
      <c r="X881" s="1168"/>
      <c r="Y881" s="1168"/>
      <c r="Z881" s="1168"/>
    </row>
    <row r="882" spans="1:26" ht="14.25" customHeight="1">
      <c r="A882" s="1168"/>
      <c r="B882" s="1168"/>
      <c r="C882" s="1168"/>
      <c r="D882" s="1168"/>
      <c r="E882" s="1168"/>
      <c r="F882" s="1168"/>
      <c r="G882" s="1168"/>
      <c r="H882" s="1168"/>
      <c r="I882" s="1168"/>
      <c r="J882" s="1168"/>
      <c r="K882" s="1168"/>
      <c r="L882" s="1168"/>
      <c r="M882" s="1168"/>
      <c r="N882" s="1168"/>
      <c r="O882" s="1168"/>
      <c r="P882" s="1168"/>
      <c r="Q882" s="1168"/>
      <c r="R882" s="1168"/>
      <c r="S882" s="1168"/>
      <c r="T882" s="1168"/>
      <c r="U882" s="1168"/>
      <c r="V882" s="1168"/>
      <c r="W882" s="1168"/>
      <c r="X882" s="1168"/>
      <c r="Y882" s="1168"/>
      <c r="Z882" s="1168"/>
    </row>
    <row r="883" spans="1:26" ht="14.25" customHeight="1">
      <c r="A883" s="1168"/>
      <c r="B883" s="1168"/>
      <c r="C883" s="1168"/>
      <c r="D883" s="1168"/>
      <c r="E883" s="1168"/>
      <c r="F883" s="1168"/>
      <c r="G883" s="1168"/>
      <c r="H883" s="1168"/>
      <c r="I883" s="1168"/>
      <c r="J883" s="1168"/>
      <c r="K883" s="1168"/>
      <c r="L883" s="1168"/>
      <c r="M883" s="1168"/>
      <c r="N883" s="1168"/>
      <c r="O883" s="1168"/>
      <c r="P883" s="1168"/>
      <c r="Q883" s="1168"/>
      <c r="R883" s="1168"/>
      <c r="S883" s="1168"/>
      <c r="T883" s="1168"/>
      <c r="U883" s="1168"/>
      <c r="V883" s="1168"/>
      <c r="W883" s="1168"/>
      <c r="X883" s="1168"/>
      <c r="Y883" s="1168"/>
      <c r="Z883" s="1168"/>
    </row>
    <row r="884" spans="1:26" ht="14.25" customHeight="1">
      <c r="A884" s="1168"/>
      <c r="B884" s="1168"/>
      <c r="C884" s="1168"/>
      <c r="D884" s="1168"/>
      <c r="E884" s="1168"/>
      <c r="F884" s="1168"/>
      <c r="G884" s="1168"/>
      <c r="H884" s="1168"/>
      <c r="I884" s="1168"/>
      <c r="J884" s="1168"/>
      <c r="K884" s="1168"/>
      <c r="L884" s="1168"/>
      <c r="M884" s="1168"/>
      <c r="N884" s="1168"/>
      <c r="O884" s="1168"/>
      <c r="P884" s="1168"/>
      <c r="Q884" s="1168"/>
      <c r="R884" s="1168"/>
      <c r="S884" s="1168"/>
      <c r="T884" s="1168"/>
      <c r="U884" s="1168"/>
      <c r="V884" s="1168"/>
      <c r="W884" s="1168"/>
      <c r="X884" s="1168"/>
      <c r="Y884" s="1168"/>
      <c r="Z884" s="1168"/>
    </row>
    <row r="885" spans="1:26" ht="14.25" customHeight="1">
      <c r="A885" s="1168"/>
      <c r="B885" s="1168"/>
      <c r="C885" s="1168"/>
      <c r="D885" s="1168"/>
      <c r="E885" s="1168"/>
      <c r="F885" s="1168"/>
      <c r="G885" s="1168"/>
      <c r="H885" s="1168"/>
      <c r="I885" s="1168"/>
      <c r="J885" s="1168"/>
      <c r="K885" s="1168"/>
      <c r="L885" s="1168"/>
      <c r="M885" s="1168"/>
      <c r="N885" s="1168"/>
      <c r="O885" s="1168"/>
      <c r="P885" s="1168"/>
      <c r="Q885" s="1168"/>
      <c r="R885" s="1168"/>
      <c r="S885" s="1168"/>
      <c r="T885" s="1168"/>
      <c r="U885" s="1168"/>
      <c r="V885" s="1168"/>
      <c r="W885" s="1168"/>
      <c r="X885" s="1168"/>
      <c r="Y885" s="1168"/>
      <c r="Z885" s="1168"/>
    </row>
    <row r="886" spans="1:26" ht="14.25" customHeight="1">
      <c r="A886" s="1168"/>
      <c r="B886" s="1168"/>
      <c r="C886" s="1168"/>
      <c r="D886" s="1168"/>
      <c r="E886" s="1168"/>
      <c r="F886" s="1168"/>
      <c r="G886" s="1168"/>
      <c r="H886" s="1168"/>
      <c r="I886" s="1168"/>
      <c r="J886" s="1168"/>
      <c r="K886" s="1168"/>
      <c r="L886" s="1168"/>
      <c r="M886" s="1168"/>
      <c r="N886" s="1168"/>
      <c r="O886" s="1168"/>
      <c r="P886" s="1168"/>
      <c r="Q886" s="1168"/>
      <c r="R886" s="1168"/>
      <c r="S886" s="1168"/>
      <c r="T886" s="1168"/>
      <c r="U886" s="1168"/>
      <c r="V886" s="1168"/>
      <c r="W886" s="1168"/>
      <c r="X886" s="1168"/>
      <c r="Y886" s="1168"/>
      <c r="Z886" s="1168"/>
    </row>
    <row r="887" spans="1:26" ht="14.25" customHeight="1">
      <c r="A887" s="1168"/>
      <c r="B887" s="1168"/>
      <c r="C887" s="1168"/>
      <c r="D887" s="1168"/>
      <c r="E887" s="1168"/>
      <c r="F887" s="1168"/>
      <c r="G887" s="1168"/>
      <c r="H887" s="1168"/>
      <c r="I887" s="1168"/>
      <c r="J887" s="1168"/>
      <c r="K887" s="1168"/>
      <c r="L887" s="1168"/>
      <c r="M887" s="1168"/>
      <c r="N887" s="1168"/>
      <c r="O887" s="1168"/>
      <c r="P887" s="1168"/>
      <c r="Q887" s="1168"/>
      <c r="R887" s="1168"/>
      <c r="S887" s="1168"/>
      <c r="T887" s="1168"/>
      <c r="U887" s="1168"/>
      <c r="V887" s="1168"/>
      <c r="W887" s="1168"/>
      <c r="X887" s="1168"/>
      <c r="Y887" s="1168"/>
      <c r="Z887" s="1168"/>
    </row>
    <row r="888" spans="1:26" ht="14.25" customHeight="1">
      <c r="A888" s="1168"/>
      <c r="B888" s="1168"/>
      <c r="C888" s="1168"/>
      <c r="D888" s="1168"/>
      <c r="E888" s="1168"/>
      <c r="F888" s="1168"/>
      <c r="G888" s="1168"/>
      <c r="H888" s="1168"/>
      <c r="I888" s="1168"/>
      <c r="J888" s="1168"/>
      <c r="K888" s="1168"/>
      <c r="L888" s="1168"/>
      <c r="M888" s="1168"/>
      <c r="N888" s="1168"/>
      <c r="O888" s="1168"/>
      <c r="P888" s="1168"/>
      <c r="Q888" s="1168"/>
      <c r="R888" s="1168"/>
      <c r="S888" s="1168"/>
      <c r="T888" s="1168"/>
      <c r="U888" s="1168"/>
      <c r="V888" s="1168"/>
      <c r="W888" s="1168"/>
      <c r="X888" s="1168"/>
      <c r="Y888" s="1168"/>
      <c r="Z888" s="1168"/>
    </row>
    <row r="889" spans="1:26" ht="14.25" customHeight="1">
      <c r="A889" s="1168"/>
      <c r="B889" s="1168"/>
      <c r="C889" s="1168"/>
      <c r="D889" s="1168"/>
      <c r="E889" s="1168"/>
      <c r="F889" s="1168"/>
      <c r="G889" s="1168"/>
      <c r="H889" s="1168"/>
      <c r="I889" s="1168"/>
      <c r="J889" s="1168"/>
      <c r="K889" s="1168"/>
      <c r="L889" s="1168"/>
      <c r="M889" s="1168"/>
      <c r="N889" s="1168"/>
      <c r="O889" s="1168"/>
      <c r="P889" s="1168"/>
      <c r="Q889" s="1168"/>
      <c r="R889" s="1168"/>
      <c r="S889" s="1168"/>
      <c r="T889" s="1168"/>
      <c r="U889" s="1168"/>
      <c r="V889" s="1168"/>
      <c r="W889" s="1168"/>
      <c r="X889" s="1168"/>
      <c r="Y889" s="1168"/>
      <c r="Z889" s="1168"/>
    </row>
    <row r="890" spans="1:26" ht="14.25" customHeight="1">
      <c r="A890" s="1168"/>
      <c r="B890" s="1168"/>
      <c r="C890" s="1168"/>
      <c r="D890" s="1168"/>
      <c r="E890" s="1168"/>
      <c r="F890" s="1168"/>
      <c r="G890" s="1168"/>
      <c r="H890" s="1168"/>
      <c r="I890" s="1168"/>
      <c r="J890" s="1168"/>
      <c r="K890" s="1168"/>
      <c r="L890" s="1168"/>
      <c r="M890" s="1168"/>
      <c r="N890" s="1168"/>
      <c r="O890" s="1168"/>
      <c r="P890" s="1168"/>
      <c r="Q890" s="1168"/>
      <c r="R890" s="1168"/>
      <c r="S890" s="1168"/>
      <c r="T890" s="1168"/>
      <c r="U890" s="1168"/>
      <c r="V890" s="1168"/>
      <c r="W890" s="1168"/>
      <c r="X890" s="1168"/>
      <c r="Y890" s="1168"/>
      <c r="Z890" s="1168"/>
    </row>
    <row r="891" spans="1:26" ht="14.25" customHeight="1">
      <c r="A891" s="1168"/>
      <c r="B891" s="1168"/>
      <c r="C891" s="1168"/>
      <c r="D891" s="1168"/>
      <c r="E891" s="1168"/>
      <c r="F891" s="1168"/>
      <c r="G891" s="1168"/>
      <c r="H891" s="1168"/>
      <c r="I891" s="1168"/>
      <c r="J891" s="1168"/>
      <c r="K891" s="1168"/>
      <c r="L891" s="1168"/>
      <c r="M891" s="1168"/>
      <c r="N891" s="1168"/>
      <c r="O891" s="1168"/>
      <c r="P891" s="1168"/>
      <c r="Q891" s="1168"/>
      <c r="R891" s="1168"/>
      <c r="S891" s="1168"/>
      <c r="T891" s="1168"/>
      <c r="U891" s="1168"/>
      <c r="V891" s="1168"/>
      <c r="W891" s="1168"/>
      <c r="X891" s="1168"/>
      <c r="Y891" s="1168"/>
      <c r="Z891" s="1168"/>
    </row>
    <row r="892" spans="1:26" ht="14.25" customHeight="1">
      <c r="A892" s="1168"/>
      <c r="B892" s="1168"/>
      <c r="C892" s="1168"/>
      <c r="D892" s="1168"/>
      <c r="E892" s="1168"/>
      <c r="F892" s="1168"/>
      <c r="G892" s="1168"/>
      <c r="H892" s="1168"/>
      <c r="I892" s="1168"/>
      <c r="J892" s="1168"/>
      <c r="K892" s="1168"/>
      <c r="L892" s="1168"/>
      <c r="M892" s="1168"/>
      <c r="N892" s="1168"/>
      <c r="O892" s="1168"/>
      <c r="P892" s="1168"/>
      <c r="Q892" s="1168"/>
      <c r="R892" s="1168"/>
      <c r="S892" s="1168"/>
      <c r="T892" s="1168"/>
      <c r="U892" s="1168"/>
      <c r="V892" s="1168"/>
      <c r="W892" s="1168"/>
      <c r="X892" s="1168"/>
      <c r="Y892" s="1168"/>
      <c r="Z892" s="1168"/>
    </row>
    <row r="893" spans="1:26" ht="14.25" customHeight="1">
      <c r="A893" s="1168"/>
      <c r="B893" s="1168"/>
      <c r="C893" s="1168"/>
      <c r="D893" s="1168"/>
      <c r="E893" s="1168"/>
      <c r="F893" s="1168"/>
      <c r="G893" s="1168"/>
      <c r="H893" s="1168"/>
      <c r="I893" s="1168"/>
      <c r="J893" s="1168"/>
      <c r="K893" s="1168"/>
      <c r="L893" s="1168"/>
      <c r="M893" s="1168"/>
      <c r="N893" s="1168"/>
      <c r="O893" s="1168"/>
      <c r="P893" s="1168"/>
      <c r="Q893" s="1168"/>
      <c r="R893" s="1168"/>
      <c r="S893" s="1168"/>
      <c r="T893" s="1168"/>
      <c r="U893" s="1168"/>
      <c r="V893" s="1168"/>
      <c r="W893" s="1168"/>
      <c r="X893" s="1168"/>
      <c r="Y893" s="1168"/>
      <c r="Z893" s="1168"/>
    </row>
    <row r="894" spans="1:26" ht="14.25" customHeight="1">
      <c r="A894" s="1168"/>
      <c r="B894" s="1168"/>
      <c r="C894" s="1168"/>
      <c r="D894" s="1168"/>
      <c r="E894" s="1168"/>
      <c r="F894" s="1168"/>
      <c r="G894" s="1168"/>
      <c r="H894" s="1168"/>
      <c r="I894" s="1168"/>
      <c r="J894" s="1168"/>
      <c r="K894" s="1168"/>
      <c r="L894" s="1168"/>
      <c r="M894" s="1168"/>
      <c r="N894" s="1168"/>
      <c r="O894" s="1168"/>
      <c r="P894" s="1168"/>
      <c r="Q894" s="1168"/>
      <c r="R894" s="1168"/>
      <c r="S894" s="1168"/>
      <c r="T894" s="1168"/>
      <c r="U894" s="1168"/>
      <c r="V894" s="1168"/>
      <c r="W894" s="1168"/>
      <c r="X894" s="1168"/>
      <c r="Y894" s="1168"/>
      <c r="Z894" s="1168"/>
    </row>
    <row r="895" spans="1:26" ht="14.25" customHeight="1">
      <c r="A895" s="1168"/>
      <c r="B895" s="1168"/>
      <c r="C895" s="1168"/>
      <c r="D895" s="1168"/>
      <c r="E895" s="1168"/>
      <c r="F895" s="1168"/>
      <c r="G895" s="1168"/>
      <c r="H895" s="1168"/>
      <c r="I895" s="1168"/>
      <c r="J895" s="1168"/>
      <c r="K895" s="1168"/>
      <c r="L895" s="1168"/>
      <c r="M895" s="1168"/>
      <c r="N895" s="1168"/>
      <c r="O895" s="1168"/>
      <c r="P895" s="1168"/>
      <c r="Q895" s="1168"/>
      <c r="R895" s="1168"/>
      <c r="S895" s="1168"/>
      <c r="T895" s="1168"/>
      <c r="U895" s="1168"/>
      <c r="V895" s="1168"/>
      <c r="W895" s="1168"/>
      <c r="X895" s="1168"/>
      <c r="Y895" s="1168"/>
      <c r="Z895" s="1168"/>
    </row>
    <row r="896" spans="1:26" ht="14.25" customHeight="1">
      <c r="A896" s="1168"/>
      <c r="B896" s="1168"/>
      <c r="C896" s="1168"/>
      <c r="D896" s="1168"/>
      <c r="E896" s="1168"/>
      <c r="F896" s="1168"/>
      <c r="G896" s="1168"/>
      <c r="H896" s="1168"/>
      <c r="I896" s="1168"/>
      <c r="J896" s="1168"/>
      <c r="K896" s="1168"/>
      <c r="L896" s="1168"/>
      <c r="M896" s="1168"/>
      <c r="N896" s="1168"/>
      <c r="O896" s="1168"/>
      <c r="P896" s="1168"/>
      <c r="Q896" s="1168"/>
      <c r="R896" s="1168"/>
      <c r="S896" s="1168"/>
      <c r="T896" s="1168"/>
      <c r="U896" s="1168"/>
      <c r="V896" s="1168"/>
      <c r="W896" s="1168"/>
      <c r="X896" s="1168"/>
      <c r="Y896" s="1168"/>
      <c r="Z896" s="1168"/>
    </row>
    <row r="897" spans="1:26" ht="14.25" customHeight="1">
      <c r="A897" s="1168"/>
      <c r="B897" s="1168"/>
      <c r="C897" s="1168"/>
      <c r="D897" s="1168"/>
      <c r="E897" s="1168"/>
      <c r="F897" s="1168"/>
      <c r="G897" s="1168"/>
      <c r="H897" s="1168"/>
      <c r="I897" s="1168"/>
      <c r="J897" s="1168"/>
      <c r="K897" s="1168"/>
      <c r="L897" s="1168"/>
      <c r="M897" s="1168"/>
      <c r="N897" s="1168"/>
      <c r="O897" s="1168"/>
      <c r="P897" s="1168"/>
      <c r="Q897" s="1168"/>
      <c r="R897" s="1168"/>
      <c r="S897" s="1168"/>
      <c r="T897" s="1168"/>
      <c r="U897" s="1168"/>
      <c r="V897" s="1168"/>
      <c r="W897" s="1168"/>
      <c r="X897" s="1168"/>
      <c r="Y897" s="1168"/>
      <c r="Z897" s="1168"/>
    </row>
    <row r="898" spans="1:26" ht="14.25" customHeight="1">
      <c r="A898" s="1168"/>
      <c r="B898" s="1168"/>
      <c r="C898" s="1168"/>
      <c r="D898" s="1168"/>
      <c r="E898" s="1168"/>
      <c r="F898" s="1168"/>
      <c r="G898" s="1168"/>
      <c r="H898" s="1168"/>
      <c r="I898" s="1168"/>
      <c r="J898" s="1168"/>
      <c r="K898" s="1168"/>
      <c r="L898" s="1168"/>
      <c r="M898" s="1168"/>
      <c r="N898" s="1168"/>
      <c r="O898" s="1168"/>
      <c r="P898" s="1168"/>
      <c r="Q898" s="1168"/>
      <c r="R898" s="1168"/>
      <c r="S898" s="1168"/>
      <c r="T898" s="1168"/>
      <c r="U898" s="1168"/>
      <c r="V898" s="1168"/>
      <c r="W898" s="1168"/>
      <c r="X898" s="1168"/>
      <c r="Y898" s="1168"/>
      <c r="Z898" s="1168"/>
    </row>
    <row r="899" spans="1:26" ht="14.25" customHeight="1">
      <c r="A899" s="1168"/>
      <c r="B899" s="1168"/>
      <c r="C899" s="1168"/>
      <c r="D899" s="1168"/>
      <c r="E899" s="1168"/>
      <c r="F899" s="1168"/>
      <c r="G899" s="1168"/>
      <c r="H899" s="1168"/>
      <c r="I899" s="1168"/>
      <c r="J899" s="1168"/>
      <c r="K899" s="1168"/>
      <c r="L899" s="1168"/>
      <c r="M899" s="1168"/>
      <c r="N899" s="1168"/>
      <c r="O899" s="1168"/>
      <c r="P899" s="1168"/>
      <c r="Q899" s="1168"/>
      <c r="R899" s="1168"/>
      <c r="S899" s="1168"/>
      <c r="T899" s="1168"/>
      <c r="U899" s="1168"/>
      <c r="V899" s="1168"/>
      <c r="W899" s="1168"/>
      <c r="X899" s="1168"/>
      <c r="Y899" s="1168"/>
      <c r="Z899" s="1168"/>
    </row>
    <row r="900" spans="1:26" ht="14.25" customHeight="1">
      <c r="A900" s="1168"/>
      <c r="B900" s="1168"/>
      <c r="C900" s="1168"/>
      <c r="D900" s="1168"/>
      <c r="E900" s="1168"/>
      <c r="F900" s="1168"/>
      <c r="G900" s="1168"/>
      <c r="H900" s="1168"/>
      <c r="I900" s="1168"/>
      <c r="J900" s="1168"/>
      <c r="K900" s="1168"/>
      <c r="L900" s="1168"/>
      <c r="M900" s="1168"/>
      <c r="N900" s="1168"/>
      <c r="O900" s="1168"/>
      <c r="P900" s="1168"/>
      <c r="Q900" s="1168"/>
      <c r="R900" s="1168"/>
      <c r="S900" s="1168"/>
      <c r="T900" s="1168"/>
      <c r="U900" s="1168"/>
      <c r="V900" s="1168"/>
      <c r="W900" s="1168"/>
      <c r="X900" s="1168"/>
      <c r="Y900" s="1168"/>
      <c r="Z900" s="1168"/>
    </row>
    <row r="901" spans="1:26" ht="14.25" customHeight="1">
      <c r="A901" s="1168"/>
      <c r="B901" s="1168"/>
      <c r="C901" s="1168"/>
      <c r="D901" s="1168"/>
      <c r="E901" s="1168"/>
      <c r="F901" s="1168"/>
      <c r="G901" s="1168"/>
      <c r="H901" s="1168"/>
      <c r="I901" s="1168"/>
      <c r="J901" s="1168"/>
      <c r="K901" s="1168"/>
      <c r="L901" s="1168"/>
      <c r="M901" s="1168"/>
      <c r="N901" s="1168"/>
      <c r="O901" s="1168"/>
      <c r="P901" s="1168"/>
      <c r="Q901" s="1168"/>
      <c r="R901" s="1168"/>
      <c r="S901" s="1168"/>
      <c r="T901" s="1168"/>
      <c r="U901" s="1168"/>
      <c r="V901" s="1168"/>
      <c r="W901" s="1168"/>
      <c r="X901" s="1168"/>
      <c r="Y901" s="1168"/>
      <c r="Z901" s="1168"/>
    </row>
    <row r="902" spans="1:26" ht="14.25" customHeight="1">
      <c r="A902" s="1168"/>
      <c r="B902" s="1168"/>
      <c r="C902" s="1168"/>
      <c r="D902" s="1168"/>
      <c r="E902" s="1168"/>
      <c r="F902" s="1168"/>
      <c r="G902" s="1168"/>
      <c r="H902" s="1168"/>
      <c r="I902" s="1168"/>
      <c r="J902" s="1168"/>
      <c r="K902" s="1168"/>
      <c r="L902" s="1168"/>
      <c r="M902" s="1168"/>
      <c r="N902" s="1168"/>
      <c r="O902" s="1168"/>
      <c r="P902" s="1168"/>
      <c r="Q902" s="1168"/>
      <c r="R902" s="1168"/>
      <c r="S902" s="1168"/>
      <c r="T902" s="1168"/>
      <c r="U902" s="1168"/>
      <c r="V902" s="1168"/>
      <c r="W902" s="1168"/>
      <c r="X902" s="1168"/>
      <c r="Y902" s="1168"/>
      <c r="Z902" s="1168"/>
    </row>
    <row r="903" spans="1:26" ht="14.25" customHeight="1">
      <c r="A903" s="1168"/>
      <c r="B903" s="1168"/>
      <c r="C903" s="1168"/>
      <c r="D903" s="1168"/>
      <c r="E903" s="1168"/>
      <c r="F903" s="1168"/>
      <c r="G903" s="1168"/>
      <c r="H903" s="1168"/>
      <c r="I903" s="1168"/>
      <c r="J903" s="1168"/>
      <c r="K903" s="1168"/>
      <c r="L903" s="1168"/>
      <c r="M903" s="1168"/>
      <c r="N903" s="1168"/>
      <c r="O903" s="1168"/>
      <c r="P903" s="1168"/>
      <c r="Q903" s="1168"/>
      <c r="R903" s="1168"/>
      <c r="S903" s="1168"/>
      <c r="T903" s="1168"/>
      <c r="U903" s="1168"/>
      <c r="V903" s="1168"/>
      <c r="W903" s="1168"/>
      <c r="X903" s="1168"/>
      <c r="Y903" s="1168"/>
      <c r="Z903" s="1168"/>
    </row>
    <row r="904" spans="1:26" ht="14.25" customHeight="1">
      <c r="A904" s="1168"/>
      <c r="B904" s="1168"/>
      <c r="C904" s="1168"/>
      <c r="D904" s="1168"/>
      <c r="E904" s="1168"/>
      <c r="F904" s="1168"/>
      <c r="G904" s="1168"/>
      <c r="H904" s="1168"/>
      <c r="I904" s="1168"/>
      <c r="J904" s="1168"/>
      <c r="K904" s="1168"/>
      <c r="L904" s="1168"/>
      <c r="M904" s="1168"/>
      <c r="N904" s="1168"/>
      <c r="O904" s="1168"/>
      <c r="P904" s="1168"/>
      <c r="Q904" s="1168"/>
      <c r="R904" s="1168"/>
      <c r="S904" s="1168"/>
      <c r="T904" s="1168"/>
      <c r="U904" s="1168"/>
      <c r="V904" s="1168"/>
      <c r="W904" s="1168"/>
      <c r="X904" s="1168"/>
      <c r="Y904" s="1168"/>
      <c r="Z904" s="1168"/>
    </row>
    <row r="905" spans="1:26" ht="14.25" customHeight="1">
      <c r="A905" s="1168"/>
      <c r="B905" s="1168"/>
      <c r="C905" s="1168"/>
      <c r="D905" s="1168"/>
      <c r="E905" s="1168"/>
      <c r="F905" s="1168"/>
      <c r="G905" s="1168"/>
      <c r="H905" s="1168"/>
      <c r="I905" s="1168"/>
      <c r="J905" s="1168"/>
      <c r="K905" s="1168"/>
      <c r="L905" s="1168"/>
      <c r="M905" s="1168"/>
      <c r="N905" s="1168"/>
      <c r="O905" s="1168"/>
      <c r="P905" s="1168"/>
      <c r="Q905" s="1168"/>
      <c r="R905" s="1168"/>
      <c r="S905" s="1168"/>
      <c r="T905" s="1168"/>
      <c r="U905" s="1168"/>
      <c r="V905" s="1168"/>
      <c r="W905" s="1168"/>
      <c r="X905" s="1168"/>
      <c r="Y905" s="1168"/>
      <c r="Z905" s="1168"/>
    </row>
    <row r="906" spans="1:26" ht="14.25" customHeight="1">
      <c r="A906" s="1168"/>
      <c r="B906" s="1168"/>
      <c r="C906" s="1168"/>
      <c r="D906" s="1168"/>
      <c r="E906" s="1168"/>
      <c r="F906" s="1168"/>
      <c r="G906" s="1168"/>
      <c r="H906" s="1168"/>
      <c r="I906" s="1168"/>
      <c r="J906" s="1168"/>
      <c r="K906" s="1168"/>
      <c r="L906" s="1168"/>
      <c r="M906" s="1168"/>
      <c r="N906" s="1168"/>
      <c r="O906" s="1168"/>
      <c r="P906" s="1168"/>
      <c r="Q906" s="1168"/>
      <c r="R906" s="1168"/>
      <c r="S906" s="1168"/>
      <c r="T906" s="1168"/>
      <c r="U906" s="1168"/>
      <c r="V906" s="1168"/>
      <c r="W906" s="1168"/>
      <c r="X906" s="1168"/>
      <c r="Y906" s="1168"/>
      <c r="Z906" s="1168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>
      <selection activeCell="C9" sqref="C9"/>
    </sheetView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bestFit="1" customWidth="1"/>
    <col min="16" max="26" width="8" customWidth="1"/>
  </cols>
  <sheetData>
    <row r="1" spans="1:15" ht="14.25" customHeight="1">
      <c r="A1" s="1610" t="s">
        <v>751</v>
      </c>
    </row>
    <row r="2" spans="1:15" ht="18" customHeight="1">
      <c r="A2" s="1607" t="s">
        <v>752</v>
      </c>
      <c r="B2" s="1569"/>
      <c r="C2" s="1597" t="s">
        <v>753</v>
      </c>
      <c r="D2" s="1597" t="s">
        <v>754</v>
      </c>
      <c r="E2" s="1597" t="s">
        <v>755</v>
      </c>
      <c r="F2" s="1597" t="s">
        <v>756</v>
      </c>
      <c r="G2" s="1597" t="s">
        <v>757</v>
      </c>
      <c r="H2" s="1597" t="s">
        <v>758</v>
      </c>
      <c r="I2" s="1597" t="s">
        <v>759</v>
      </c>
      <c r="J2" s="1597" t="s">
        <v>760</v>
      </c>
      <c r="K2" s="1597" t="s">
        <v>761</v>
      </c>
      <c r="L2" s="1597" t="s">
        <v>762</v>
      </c>
      <c r="M2" s="1597" t="s">
        <v>763</v>
      </c>
      <c r="N2" s="1597" t="s">
        <v>764</v>
      </c>
    </row>
    <row r="3" spans="1:15" ht="18" customHeight="1">
      <c r="A3" s="1608" t="s">
        <v>770</v>
      </c>
      <c r="B3" s="1609"/>
      <c r="C3" s="1609">
        <v>8.3333333333333304</v>
      </c>
      <c r="D3" s="1609">
        <v>8.3333333333333339</v>
      </c>
      <c r="E3" s="1609">
        <v>8.3333333333333339</v>
      </c>
      <c r="F3" s="1609">
        <v>8.3333333333333339</v>
      </c>
      <c r="G3" s="1609">
        <v>8.3333333333333339</v>
      </c>
      <c r="H3" s="1609">
        <v>8.3333333333333339</v>
      </c>
      <c r="I3" s="1609">
        <v>8.3333333333333339</v>
      </c>
      <c r="J3" s="1609">
        <v>8.3333333333333339</v>
      </c>
      <c r="K3" s="1609">
        <v>8.3333333333333339</v>
      </c>
      <c r="L3" s="1609">
        <v>8.3333333333333339</v>
      </c>
      <c r="M3" s="1609">
        <v>8.3333333333333339</v>
      </c>
      <c r="N3" s="1609">
        <v>8.3333333333333339</v>
      </c>
      <c r="O3" s="1615">
        <f>C3*12</f>
        <v>99.999999999999972</v>
      </c>
    </row>
    <row r="4" spans="1:15" ht="18" customHeight="1">
      <c r="A4" s="1608" t="s">
        <v>769</v>
      </c>
      <c r="B4" s="1609"/>
      <c r="C4" s="1609">
        <f>+B4+C3</f>
        <v>8.3333333333333304</v>
      </c>
      <c r="D4" s="1609">
        <f t="shared" ref="D4:N4" si="0">D3+C4</f>
        <v>16.666666666666664</v>
      </c>
      <c r="E4" s="1609">
        <f t="shared" si="0"/>
        <v>25</v>
      </c>
      <c r="F4" s="1609">
        <f t="shared" si="0"/>
        <v>33.333333333333336</v>
      </c>
      <c r="G4" s="1609">
        <f t="shared" si="0"/>
        <v>41.666666666666671</v>
      </c>
      <c r="H4" s="1609">
        <f t="shared" si="0"/>
        <v>50.000000000000007</v>
      </c>
      <c r="I4" s="1609">
        <f t="shared" si="0"/>
        <v>58.333333333333343</v>
      </c>
      <c r="J4" s="1609">
        <f t="shared" si="0"/>
        <v>66.666666666666671</v>
      </c>
      <c r="K4" s="1609">
        <f t="shared" si="0"/>
        <v>75</v>
      </c>
      <c r="L4" s="1609">
        <f t="shared" si="0"/>
        <v>83.333333333333329</v>
      </c>
      <c r="M4" s="1609">
        <f t="shared" si="0"/>
        <v>91.666666666666657</v>
      </c>
      <c r="N4" s="1609">
        <f t="shared" si="0"/>
        <v>99.999999999999986</v>
      </c>
    </row>
    <row r="5" spans="1:15" ht="14.25" customHeight="1"/>
    <row r="6" spans="1:15" ht="18" customHeight="1">
      <c r="A6" s="1611" t="s">
        <v>765</v>
      </c>
      <c r="B6" s="1569"/>
      <c r="C6" s="1569"/>
      <c r="D6" s="1569"/>
      <c r="E6" s="1569"/>
      <c r="F6" s="1569"/>
      <c r="G6" s="1569"/>
      <c r="H6" s="1569"/>
      <c r="I6" s="1569"/>
      <c r="J6" s="1569"/>
      <c r="K6" s="1569"/>
      <c r="L6" s="1569"/>
      <c r="M6" s="1569"/>
      <c r="N6" s="1569"/>
    </row>
    <row r="7" spans="1:15" ht="18" customHeight="1">
      <c r="A7" s="1607" t="s">
        <v>752</v>
      </c>
      <c r="B7" s="1569"/>
      <c r="C7" s="1597" t="s">
        <v>753</v>
      </c>
      <c r="D7" s="1597" t="s">
        <v>754</v>
      </c>
      <c r="E7" s="1597" t="s">
        <v>755</v>
      </c>
      <c r="F7" s="1597" t="s">
        <v>756</v>
      </c>
      <c r="G7" s="1597" t="s">
        <v>757</v>
      </c>
      <c r="H7" s="1597" t="s">
        <v>758</v>
      </c>
      <c r="I7" s="1597" t="s">
        <v>759</v>
      </c>
      <c r="J7" s="1597" t="s">
        <v>760</v>
      </c>
      <c r="K7" s="1597" t="s">
        <v>761</v>
      </c>
      <c r="L7" s="1597" t="s">
        <v>762</v>
      </c>
      <c r="M7" s="1597" t="s">
        <v>763</v>
      </c>
      <c r="N7" s="1597" t="s">
        <v>764</v>
      </c>
    </row>
    <row r="8" spans="1:15" ht="18" customHeight="1">
      <c r="A8" s="1608" t="s">
        <v>770</v>
      </c>
      <c r="B8" s="1609"/>
      <c r="C8" s="1609">
        <v>8.3333333333333339</v>
      </c>
      <c r="D8" s="1609">
        <v>8.3333333333333304</v>
      </c>
      <c r="E8" s="1609">
        <v>8.3333333333333339</v>
      </c>
      <c r="F8" s="1609">
        <v>8.3333333333333339</v>
      </c>
      <c r="G8" s="1609">
        <v>8.3333333333333339</v>
      </c>
      <c r="H8" s="1609">
        <v>8.3333333333333339</v>
      </c>
      <c r="I8" s="1609">
        <v>8.3333333333333339</v>
      </c>
      <c r="J8" s="1609">
        <v>8.3333333333333339</v>
      </c>
      <c r="K8" s="1609">
        <v>8.3333333333333339</v>
      </c>
      <c r="L8" s="1609">
        <v>8.3333333333333339</v>
      </c>
      <c r="M8" s="1609">
        <v>8.3333333333333339</v>
      </c>
      <c r="N8" s="1609">
        <v>8.3333333333333339</v>
      </c>
    </row>
    <row r="9" spans="1:15" ht="18" customHeight="1">
      <c r="A9" s="1608" t="s">
        <v>769</v>
      </c>
      <c r="B9" s="1609"/>
      <c r="C9" s="1609">
        <f>C8</f>
        <v>8.3333333333333339</v>
      </c>
      <c r="D9" s="1609"/>
      <c r="E9" s="1609"/>
      <c r="F9" s="1609"/>
      <c r="G9" s="1609"/>
      <c r="H9" s="1609"/>
      <c r="I9" s="1609"/>
      <c r="J9" s="1609"/>
      <c r="K9" s="1609"/>
      <c r="L9" s="1609"/>
      <c r="M9" s="1609"/>
      <c r="N9" s="1609"/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</vt:lpstr>
      <vt:lpstr>fisik</vt:lpstr>
      <vt:lpstr>keu</vt:lpstr>
      <vt:lpstr>lr fisikkeu2023</vt:lpstr>
      <vt:lpstr>Kertas Kerja Bantu</vt:lpstr>
      <vt:lpstr>BERKALI KALI</vt:lpstr>
      <vt:lpstr>RUTIN</vt:lpstr>
      <vt:lpstr>'lr fisikkeu2023'!Print_Area</vt:lpstr>
      <vt:lpstr>'lr fisikkeu2023'!Print_Titles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2024-02-23T03:28:00Z</cp:lastPrinted>
  <dcterms:created xsi:type="dcterms:W3CDTF">2013-09-12T01:13:24Z</dcterms:created>
  <dcterms:modified xsi:type="dcterms:W3CDTF">2024-03-28T02:18:44Z</dcterms:modified>
</cp:coreProperties>
</file>